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03"/>
  <workbookPr defaultThemeVersion="166925"/>
  <xr:revisionPtr revIDLastSave="0" documentId="11_F130239D15BAE76DE23B1E93B15C1B7B8775E202" xr6:coauthVersionLast="47" xr6:coauthVersionMax="47" xr10:uidLastSave="{00000000-0000-0000-0000-000000000000}"/>
  <bookViews>
    <workbookView xWindow="0" yWindow="0" windowWidth="0" windowHeight="0" xr2:uid="{00000000-000D-0000-FFFF-FFFF00000000}"/>
  </bookViews>
  <sheets>
    <sheet name="Budget vs. Actuals" sheetId="1" r:id="rId1"/>
  </sheets>
  <calcPr calcId="191028" refMode="R1C1" iterateCount="0" calcOnSave="0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132" i="1" l="1"/>
  <c r="Y132" i="1" s="1"/>
  <c r="U132" i="1"/>
  <c r="R132" i="1"/>
  <c r="T132" i="1" s="1"/>
  <c r="Q132" i="1"/>
  <c r="N132" i="1"/>
  <c r="P132" i="1" s="1"/>
  <c r="M132" i="1"/>
  <c r="J132" i="1"/>
  <c r="L132" i="1" s="1"/>
  <c r="I132" i="1"/>
  <c r="F132" i="1"/>
  <c r="H132" i="1" s="1"/>
  <c r="E132" i="1"/>
  <c r="B132" i="1"/>
  <c r="S131" i="1"/>
  <c r="R131" i="1"/>
  <c r="T131" i="1" s="1"/>
  <c r="O131" i="1"/>
  <c r="N131" i="1"/>
  <c r="P131" i="1" s="1"/>
  <c r="K131" i="1"/>
  <c r="J131" i="1"/>
  <c r="L131" i="1" s="1"/>
  <c r="G131" i="1"/>
  <c r="F131" i="1"/>
  <c r="H131" i="1" s="1"/>
  <c r="C131" i="1"/>
  <c r="B131" i="1"/>
  <c r="S130" i="1"/>
  <c r="R130" i="1"/>
  <c r="O130" i="1"/>
  <c r="N130" i="1"/>
  <c r="K130" i="1"/>
  <c r="J130" i="1"/>
  <c r="G130" i="1"/>
  <c r="F130" i="1"/>
  <c r="C130" i="1"/>
  <c r="B130" i="1"/>
  <c r="W129" i="1"/>
  <c r="Y129" i="1" s="1"/>
  <c r="V129" i="1"/>
  <c r="X129" i="1" s="1"/>
  <c r="U129" i="1"/>
  <c r="T129" i="1"/>
  <c r="Q129" i="1"/>
  <c r="P129" i="1"/>
  <c r="M129" i="1"/>
  <c r="L129" i="1"/>
  <c r="I129" i="1"/>
  <c r="H129" i="1"/>
  <c r="E129" i="1"/>
  <c r="D129" i="1"/>
  <c r="W127" i="1"/>
  <c r="Y127" i="1" s="1"/>
  <c r="U127" i="1"/>
  <c r="R127" i="1"/>
  <c r="T127" i="1" s="1"/>
  <c r="Q127" i="1"/>
  <c r="N127" i="1"/>
  <c r="P127" i="1" s="1"/>
  <c r="M127" i="1"/>
  <c r="J127" i="1"/>
  <c r="L127" i="1" s="1"/>
  <c r="I127" i="1"/>
  <c r="F127" i="1"/>
  <c r="H127" i="1" s="1"/>
  <c r="E127" i="1"/>
  <c r="B127" i="1"/>
  <c r="S126" i="1"/>
  <c r="R126" i="1"/>
  <c r="T126" i="1" s="1"/>
  <c r="O126" i="1"/>
  <c r="N126" i="1"/>
  <c r="P126" i="1" s="1"/>
  <c r="K126" i="1"/>
  <c r="J126" i="1"/>
  <c r="L126" i="1" s="1"/>
  <c r="G126" i="1"/>
  <c r="F126" i="1"/>
  <c r="H126" i="1" s="1"/>
  <c r="C126" i="1"/>
  <c r="B126" i="1"/>
  <c r="S125" i="1"/>
  <c r="R125" i="1"/>
  <c r="O125" i="1"/>
  <c r="N125" i="1"/>
  <c r="K125" i="1"/>
  <c r="J125" i="1"/>
  <c r="G125" i="1"/>
  <c r="F125" i="1"/>
  <c r="C125" i="1"/>
  <c r="B125" i="1"/>
  <c r="W124" i="1"/>
  <c r="Y124" i="1" s="1"/>
  <c r="V124" i="1"/>
  <c r="X124" i="1" s="1"/>
  <c r="U124" i="1"/>
  <c r="T124" i="1"/>
  <c r="Q124" i="1"/>
  <c r="P124" i="1"/>
  <c r="M124" i="1"/>
  <c r="L124" i="1"/>
  <c r="I124" i="1"/>
  <c r="H124" i="1"/>
  <c r="E124" i="1"/>
  <c r="D124" i="1"/>
  <c r="W122" i="1"/>
  <c r="Y122" i="1" s="1"/>
  <c r="U122" i="1"/>
  <c r="R122" i="1"/>
  <c r="T122" i="1" s="1"/>
  <c r="Q122" i="1"/>
  <c r="N122" i="1"/>
  <c r="P122" i="1" s="1"/>
  <c r="M122" i="1"/>
  <c r="J122" i="1"/>
  <c r="L122" i="1" s="1"/>
  <c r="I122" i="1"/>
  <c r="F122" i="1"/>
  <c r="H122" i="1" s="1"/>
  <c r="E122" i="1"/>
  <c r="B122" i="1"/>
  <c r="S121" i="1"/>
  <c r="R121" i="1"/>
  <c r="T121" i="1" s="1"/>
  <c r="O121" i="1"/>
  <c r="N121" i="1"/>
  <c r="P121" i="1" s="1"/>
  <c r="K121" i="1"/>
  <c r="J121" i="1"/>
  <c r="L121" i="1" s="1"/>
  <c r="G121" i="1"/>
  <c r="F121" i="1"/>
  <c r="H121" i="1" s="1"/>
  <c r="C121" i="1"/>
  <c r="B121" i="1"/>
  <c r="S120" i="1"/>
  <c r="R120" i="1"/>
  <c r="O120" i="1"/>
  <c r="N120" i="1"/>
  <c r="K120" i="1"/>
  <c r="J120" i="1"/>
  <c r="G120" i="1"/>
  <c r="F120" i="1"/>
  <c r="C120" i="1"/>
  <c r="B120" i="1"/>
  <c r="W119" i="1"/>
  <c r="Y119" i="1" s="1"/>
  <c r="V119" i="1"/>
  <c r="X119" i="1" s="1"/>
  <c r="U119" i="1"/>
  <c r="T119" i="1"/>
  <c r="Q119" i="1"/>
  <c r="P119" i="1"/>
  <c r="M119" i="1"/>
  <c r="L119" i="1"/>
  <c r="I119" i="1"/>
  <c r="H119" i="1"/>
  <c r="E119" i="1"/>
  <c r="D119" i="1"/>
  <c r="S117" i="1"/>
  <c r="R117" i="1"/>
  <c r="T117" i="1" s="1"/>
  <c r="O117" i="1"/>
  <c r="N117" i="1"/>
  <c r="P117" i="1" s="1"/>
  <c r="K117" i="1"/>
  <c r="J117" i="1"/>
  <c r="L117" i="1" s="1"/>
  <c r="G117" i="1"/>
  <c r="F117" i="1"/>
  <c r="H117" i="1" s="1"/>
  <c r="C117" i="1"/>
  <c r="B117" i="1"/>
  <c r="S116" i="1"/>
  <c r="R116" i="1"/>
  <c r="O116" i="1"/>
  <c r="N116" i="1"/>
  <c r="K116" i="1"/>
  <c r="J116" i="1"/>
  <c r="G116" i="1"/>
  <c r="F116" i="1"/>
  <c r="C116" i="1"/>
  <c r="B116" i="1"/>
  <c r="W115" i="1"/>
  <c r="Y115" i="1" s="1"/>
  <c r="V115" i="1"/>
  <c r="X115" i="1" s="1"/>
  <c r="U115" i="1"/>
  <c r="T115" i="1"/>
  <c r="Q115" i="1"/>
  <c r="P115" i="1"/>
  <c r="M115" i="1"/>
  <c r="L115" i="1"/>
  <c r="I115" i="1"/>
  <c r="H115" i="1"/>
  <c r="E115" i="1"/>
  <c r="D115" i="1"/>
  <c r="S113" i="1"/>
  <c r="R113" i="1"/>
  <c r="T113" i="1" s="1"/>
  <c r="O113" i="1"/>
  <c r="N113" i="1"/>
  <c r="P113" i="1" s="1"/>
  <c r="K113" i="1"/>
  <c r="J113" i="1"/>
  <c r="L113" i="1" s="1"/>
  <c r="G113" i="1"/>
  <c r="F113" i="1"/>
  <c r="H113" i="1" s="1"/>
  <c r="C113" i="1"/>
  <c r="B113" i="1"/>
  <c r="S112" i="1"/>
  <c r="R112" i="1"/>
  <c r="O112" i="1"/>
  <c r="N112" i="1"/>
  <c r="K112" i="1"/>
  <c r="J112" i="1"/>
  <c r="G112" i="1"/>
  <c r="F112" i="1"/>
  <c r="C112" i="1"/>
  <c r="B112" i="1"/>
  <c r="W111" i="1"/>
  <c r="Y111" i="1" s="1"/>
  <c r="V111" i="1"/>
  <c r="X111" i="1" s="1"/>
  <c r="U111" i="1"/>
  <c r="T111" i="1"/>
  <c r="Q111" i="1"/>
  <c r="P111" i="1"/>
  <c r="M111" i="1"/>
  <c r="L111" i="1"/>
  <c r="I111" i="1"/>
  <c r="H111" i="1"/>
  <c r="E111" i="1"/>
  <c r="D111" i="1"/>
  <c r="W109" i="1"/>
  <c r="Y109" i="1" s="1"/>
  <c r="U109" i="1"/>
  <c r="R109" i="1"/>
  <c r="T109" i="1" s="1"/>
  <c r="Q109" i="1"/>
  <c r="N109" i="1"/>
  <c r="P109" i="1" s="1"/>
  <c r="M109" i="1"/>
  <c r="J109" i="1"/>
  <c r="L109" i="1" s="1"/>
  <c r="I109" i="1"/>
  <c r="F109" i="1"/>
  <c r="H109" i="1" s="1"/>
  <c r="E109" i="1"/>
  <c r="B109" i="1"/>
  <c r="S108" i="1"/>
  <c r="R108" i="1"/>
  <c r="T108" i="1" s="1"/>
  <c r="O108" i="1"/>
  <c r="N108" i="1"/>
  <c r="P108" i="1" s="1"/>
  <c r="K108" i="1"/>
  <c r="J108" i="1"/>
  <c r="L108" i="1" s="1"/>
  <c r="G108" i="1"/>
  <c r="F108" i="1"/>
  <c r="H108" i="1" s="1"/>
  <c r="C108" i="1"/>
  <c r="B108" i="1"/>
  <c r="S107" i="1"/>
  <c r="R107" i="1"/>
  <c r="O107" i="1"/>
  <c r="N107" i="1"/>
  <c r="K107" i="1"/>
  <c r="J107" i="1"/>
  <c r="G107" i="1"/>
  <c r="F107" i="1"/>
  <c r="C107" i="1"/>
  <c r="B107" i="1"/>
  <c r="W106" i="1"/>
  <c r="Y106" i="1" s="1"/>
  <c r="V106" i="1"/>
  <c r="X106" i="1" s="1"/>
  <c r="U106" i="1"/>
  <c r="T106" i="1"/>
  <c r="Q106" i="1"/>
  <c r="P106" i="1"/>
  <c r="M106" i="1"/>
  <c r="L106" i="1"/>
  <c r="I106" i="1"/>
  <c r="H106" i="1"/>
  <c r="E106" i="1"/>
  <c r="D106" i="1"/>
  <c r="W104" i="1"/>
  <c r="Y104" i="1" s="1"/>
  <c r="U104" i="1"/>
  <c r="R104" i="1"/>
  <c r="T104" i="1" s="1"/>
  <c r="Q104" i="1"/>
  <c r="N104" i="1"/>
  <c r="P104" i="1" s="1"/>
  <c r="M104" i="1"/>
  <c r="J104" i="1"/>
  <c r="L104" i="1" s="1"/>
  <c r="I104" i="1"/>
  <c r="F104" i="1"/>
  <c r="H104" i="1" s="1"/>
  <c r="E104" i="1"/>
  <c r="B104" i="1"/>
  <c r="S103" i="1"/>
  <c r="R103" i="1"/>
  <c r="T103" i="1" s="1"/>
  <c r="O103" i="1"/>
  <c r="N103" i="1"/>
  <c r="P103" i="1" s="1"/>
  <c r="K103" i="1"/>
  <c r="J103" i="1"/>
  <c r="L103" i="1" s="1"/>
  <c r="G103" i="1"/>
  <c r="F103" i="1"/>
  <c r="H103" i="1" s="1"/>
  <c r="C103" i="1"/>
  <c r="B103" i="1"/>
  <c r="S102" i="1"/>
  <c r="R102" i="1"/>
  <c r="O102" i="1"/>
  <c r="N102" i="1"/>
  <c r="K102" i="1"/>
  <c r="J102" i="1"/>
  <c r="G102" i="1"/>
  <c r="F102" i="1"/>
  <c r="C102" i="1"/>
  <c r="B102" i="1"/>
  <c r="W101" i="1"/>
  <c r="Y101" i="1" s="1"/>
  <c r="V101" i="1"/>
  <c r="X101" i="1" s="1"/>
  <c r="U101" i="1"/>
  <c r="T101" i="1"/>
  <c r="Q101" i="1"/>
  <c r="P101" i="1"/>
  <c r="M101" i="1"/>
  <c r="L101" i="1"/>
  <c r="I101" i="1"/>
  <c r="H101" i="1"/>
  <c r="E101" i="1"/>
  <c r="D101" i="1"/>
  <c r="W99" i="1"/>
  <c r="Y99" i="1" s="1"/>
  <c r="U99" i="1"/>
  <c r="R99" i="1"/>
  <c r="T99" i="1" s="1"/>
  <c r="Q99" i="1"/>
  <c r="N99" i="1"/>
  <c r="P99" i="1" s="1"/>
  <c r="M99" i="1"/>
  <c r="J99" i="1"/>
  <c r="L99" i="1" s="1"/>
  <c r="I99" i="1"/>
  <c r="F99" i="1"/>
  <c r="H99" i="1" s="1"/>
  <c r="E99" i="1"/>
  <c r="B99" i="1"/>
  <c r="S98" i="1"/>
  <c r="R98" i="1"/>
  <c r="T98" i="1" s="1"/>
  <c r="O98" i="1"/>
  <c r="N98" i="1"/>
  <c r="P98" i="1" s="1"/>
  <c r="K98" i="1"/>
  <c r="J98" i="1"/>
  <c r="L98" i="1" s="1"/>
  <c r="G98" i="1"/>
  <c r="F98" i="1"/>
  <c r="H98" i="1" s="1"/>
  <c r="C98" i="1"/>
  <c r="B98" i="1"/>
  <c r="S97" i="1"/>
  <c r="R97" i="1"/>
  <c r="O97" i="1"/>
  <c r="N97" i="1"/>
  <c r="K97" i="1"/>
  <c r="J97" i="1"/>
  <c r="G97" i="1"/>
  <c r="F97" i="1"/>
  <c r="C97" i="1"/>
  <c r="B97" i="1"/>
  <c r="W96" i="1"/>
  <c r="Y96" i="1" s="1"/>
  <c r="V96" i="1"/>
  <c r="X96" i="1" s="1"/>
  <c r="U96" i="1"/>
  <c r="T96" i="1"/>
  <c r="Q96" i="1"/>
  <c r="P96" i="1"/>
  <c r="M96" i="1"/>
  <c r="L96" i="1"/>
  <c r="I96" i="1"/>
  <c r="H96" i="1"/>
  <c r="E96" i="1"/>
  <c r="D96" i="1"/>
  <c r="S95" i="1"/>
  <c r="U95" i="1" s="1"/>
  <c r="O95" i="1"/>
  <c r="Q95" i="1" s="1"/>
  <c r="N95" i="1"/>
  <c r="P95" i="1" s="1"/>
  <c r="K95" i="1"/>
  <c r="M95" i="1" s="1"/>
  <c r="J95" i="1"/>
  <c r="L95" i="1" s="1"/>
  <c r="G95" i="1"/>
  <c r="I95" i="1" s="1"/>
  <c r="F95" i="1"/>
  <c r="H95" i="1" s="1"/>
  <c r="C95" i="1"/>
  <c r="B95" i="1"/>
  <c r="W94" i="1"/>
  <c r="Y94" i="1" s="1"/>
  <c r="U94" i="1"/>
  <c r="R94" i="1"/>
  <c r="Q94" i="1"/>
  <c r="P94" i="1"/>
  <c r="M94" i="1"/>
  <c r="L94" i="1"/>
  <c r="I94" i="1"/>
  <c r="H94" i="1"/>
  <c r="E94" i="1"/>
  <c r="D94" i="1"/>
  <c r="W93" i="1"/>
  <c r="Y93" i="1" s="1"/>
  <c r="U93" i="1"/>
  <c r="R93" i="1"/>
  <c r="Q93" i="1"/>
  <c r="P93" i="1"/>
  <c r="M93" i="1"/>
  <c r="L93" i="1"/>
  <c r="I93" i="1"/>
  <c r="H93" i="1"/>
  <c r="E93" i="1"/>
  <c r="D93" i="1"/>
  <c r="W92" i="1"/>
  <c r="Y92" i="1" s="1"/>
  <c r="U92" i="1"/>
  <c r="R92" i="1"/>
  <c r="Q92" i="1"/>
  <c r="P92" i="1"/>
  <c r="M92" i="1"/>
  <c r="L92" i="1"/>
  <c r="I92" i="1"/>
  <c r="H92" i="1"/>
  <c r="E92" i="1"/>
  <c r="D92" i="1"/>
  <c r="W91" i="1"/>
  <c r="Y91" i="1" s="1"/>
  <c r="V91" i="1"/>
  <c r="X91" i="1" s="1"/>
  <c r="U91" i="1"/>
  <c r="T91" i="1"/>
  <c r="Q91" i="1"/>
  <c r="P91" i="1"/>
  <c r="M91" i="1"/>
  <c r="L91" i="1"/>
  <c r="I91" i="1"/>
  <c r="H91" i="1"/>
  <c r="E91" i="1"/>
  <c r="D91" i="1"/>
  <c r="S89" i="1"/>
  <c r="R89" i="1"/>
  <c r="T89" i="1" s="1"/>
  <c r="O89" i="1"/>
  <c r="N89" i="1"/>
  <c r="P89" i="1" s="1"/>
  <c r="K89" i="1"/>
  <c r="J89" i="1"/>
  <c r="L89" i="1" s="1"/>
  <c r="G89" i="1"/>
  <c r="F89" i="1"/>
  <c r="H89" i="1" s="1"/>
  <c r="C89" i="1"/>
  <c r="B89" i="1"/>
  <c r="S88" i="1"/>
  <c r="R88" i="1"/>
  <c r="O88" i="1"/>
  <c r="N88" i="1"/>
  <c r="K88" i="1"/>
  <c r="J88" i="1"/>
  <c r="G88" i="1"/>
  <c r="F88" i="1"/>
  <c r="C88" i="1"/>
  <c r="B88" i="1"/>
  <c r="W87" i="1"/>
  <c r="Y87" i="1" s="1"/>
  <c r="V87" i="1"/>
  <c r="X87" i="1" s="1"/>
  <c r="U87" i="1"/>
  <c r="T87" i="1"/>
  <c r="Q87" i="1"/>
  <c r="P87" i="1"/>
  <c r="M87" i="1"/>
  <c r="L87" i="1"/>
  <c r="I87" i="1"/>
  <c r="H87" i="1"/>
  <c r="E87" i="1"/>
  <c r="D87" i="1"/>
  <c r="W85" i="1"/>
  <c r="Y85" i="1" s="1"/>
  <c r="U85" i="1"/>
  <c r="R85" i="1"/>
  <c r="T85" i="1" s="1"/>
  <c r="Q85" i="1"/>
  <c r="N85" i="1"/>
  <c r="P85" i="1" s="1"/>
  <c r="M85" i="1"/>
  <c r="J85" i="1"/>
  <c r="L85" i="1" s="1"/>
  <c r="I85" i="1"/>
  <c r="F85" i="1"/>
  <c r="H85" i="1" s="1"/>
  <c r="E85" i="1"/>
  <c r="B85" i="1"/>
  <c r="S84" i="1"/>
  <c r="R84" i="1"/>
  <c r="T84" i="1" s="1"/>
  <c r="O84" i="1"/>
  <c r="N84" i="1"/>
  <c r="P84" i="1" s="1"/>
  <c r="K84" i="1"/>
  <c r="J84" i="1"/>
  <c r="L84" i="1" s="1"/>
  <c r="G84" i="1"/>
  <c r="F84" i="1"/>
  <c r="H84" i="1" s="1"/>
  <c r="C84" i="1"/>
  <c r="B84" i="1"/>
  <c r="S83" i="1"/>
  <c r="R83" i="1"/>
  <c r="O83" i="1"/>
  <c r="N83" i="1"/>
  <c r="K83" i="1"/>
  <c r="J83" i="1"/>
  <c r="G83" i="1"/>
  <c r="F83" i="1"/>
  <c r="C83" i="1"/>
  <c r="B83" i="1"/>
  <c r="W82" i="1"/>
  <c r="Y82" i="1" s="1"/>
  <c r="V82" i="1"/>
  <c r="X82" i="1" s="1"/>
  <c r="U82" i="1"/>
  <c r="T82" i="1"/>
  <c r="Q82" i="1"/>
  <c r="P82" i="1"/>
  <c r="M82" i="1"/>
  <c r="L82" i="1"/>
  <c r="I82" i="1"/>
  <c r="H82" i="1"/>
  <c r="E82" i="1"/>
  <c r="D82" i="1"/>
  <c r="W80" i="1"/>
  <c r="Y80" i="1" s="1"/>
  <c r="U80" i="1"/>
  <c r="R80" i="1"/>
  <c r="T80" i="1" s="1"/>
  <c r="Q80" i="1"/>
  <c r="N80" i="1"/>
  <c r="M80" i="1"/>
  <c r="L80" i="1"/>
  <c r="I80" i="1"/>
  <c r="H80" i="1"/>
  <c r="E80" i="1"/>
  <c r="D80" i="1"/>
  <c r="S79" i="1"/>
  <c r="R79" i="1"/>
  <c r="T79" i="1" s="1"/>
  <c r="O79" i="1"/>
  <c r="N79" i="1"/>
  <c r="P79" i="1" s="1"/>
  <c r="K79" i="1"/>
  <c r="J79" i="1"/>
  <c r="L79" i="1" s="1"/>
  <c r="G79" i="1"/>
  <c r="F79" i="1"/>
  <c r="H79" i="1" s="1"/>
  <c r="C79" i="1"/>
  <c r="B79" i="1"/>
  <c r="S78" i="1"/>
  <c r="R78" i="1"/>
  <c r="O78" i="1"/>
  <c r="N78" i="1"/>
  <c r="K78" i="1"/>
  <c r="J78" i="1"/>
  <c r="G78" i="1"/>
  <c r="F78" i="1"/>
  <c r="C78" i="1"/>
  <c r="B78" i="1"/>
  <c r="W77" i="1"/>
  <c r="Y77" i="1" s="1"/>
  <c r="V77" i="1"/>
  <c r="X77" i="1" s="1"/>
  <c r="U77" i="1"/>
  <c r="T77" i="1"/>
  <c r="Q77" i="1"/>
  <c r="P77" i="1"/>
  <c r="M77" i="1"/>
  <c r="L77" i="1"/>
  <c r="I77" i="1"/>
  <c r="H77" i="1"/>
  <c r="E77" i="1"/>
  <c r="D77" i="1"/>
  <c r="W75" i="1"/>
  <c r="Y75" i="1" s="1"/>
  <c r="U75" i="1"/>
  <c r="R75" i="1"/>
  <c r="T75" i="1" s="1"/>
  <c r="Q75" i="1"/>
  <c r="N75" i="1"/>
  <c r="P75" i="1" s="1"/>
  <c r="M75" i="1"/>
  <c r="J75" i="1"/>
  <c r="L75" i="1" s="1"/>
  <c r="I75" i="1"/>
  <c r="F75" i="1"/>
  <c r="H75" i="1" s="1"/>
  <c r="E75" i="1"/>
  <c r="B75" i="1"/>
  <c r="S74" i="1"/>
  <c r="R74" i="1"/>
  <c r="T74" i="1" s="1"/>
  <c r="O74" i="1"/>
  <c r="N74" i="1"/>
  <c r="P74" i="1" s="1"/>
  <c r="K74" i="1"/>
  <c r="J74" i="1"/>
  <c r="L74" i="1" s="1"/>
  <c r="G74" i="1"/>
  <c r="F74" i="1"/>
  <c r="H74" i="1" s="1"/>
  <c r="C74" i="1"/>
  <c r="B74" i="1"/>
  <c r="S73" i="1"/>
  <c r="R73" i="1"/>
  <c r="O73" i="1"/>
  <c r="N73" i="1"/>
  <c r="K73" i="1"/>
  <c r="J73" i="1"/>
  <c r="G73" i="1"/>
  <c r="F73" i="1"/>
  <c r="C73" i="1"/>
  <c r="B73" i="1"/>
  <c r="W72" i="1"/>
  <c r="Y72" i="1" s="1"/>
  <c r="V72" i="1"/>
  <c r="X72" i="1" s="1"/>
  <c r="U72" i="1"/>
  <c r="T72" i="1"/>
  <c r="Q72" i="1"/>
  <c r="P72" i="1"/>
  <c r="M72" i="1"/>
  <c r="L72" i="1"/>
  <c r="I72" i="1"/>
  <c r="H72" i="1"/>
  <c r="E72" i="1"/>
  <c r="D72" i="1"/>
  <c r="W70" i="1"/>
  <c r="Y70" i="1" s="1"/>
  <c r="U70" i="1"/>
  <c r="R70" i="1"/>
  <c r="T70" i="1" s="1"/>
  <c r="Q70" i="1"/>
  <c r="N70" i="1"/>
  <c r="P70" i="1" s="1"/>
  <c r="M70" i="1"/>
  <c r="J70" i="1"/>
  <c r="L70" i="1" s="1"/>
  <c r="I70" i="1"/>
  <c r="F70" i="1"/>
  <c r="H70" i="1" s="1"/>
  <c r="E70" i="1"/>
  <c r="B70" i="1"/>
  <c r="S69" i="1"/>
  <c r="R69" i="1"/>
  <c r="T69" i="1" s="1"/>
  <c r="O69" i="1"/>
  <c r="N69" i="1"/>
  <c r="P69" i="1" s="1"/>
  <c r="K69" i="1"/>
  <c r="J69" i="1"/>
  <c r="L69" i="1" s="1"/>
  <c r="G69" i="1"/>
  <c r="F69" i="1"/>
  <c r="H69" i="1" s="1"/>
  <c r="C69" i="1"/>
  <c r="B69" i="1"/>
  <c r="S68" i="1"/>
  <c r="R68" i="1"/>
  <c r="O68" i="1"/>
  <c r="N68" i="1"/>
  <c r="K68" i="1"/>
  <c r="J68" i="1"/>
  <c r="G68" i="1"/>
  <c r="F68" i="1"/>
  <c r="C68" i="1"/>
  <c r="B68" i="1"/>
  <c r="W67" i="1"/>
  <c r="Y67" i="1" s="1"/>
  <c r="V67" i="1"/>
  <c r="X67" i="1" s="1"/>
  <c r="U67" i="1"/>
  <c r="T67" i="1"/>
  <c r="Q67" i="1"/>
  <c r="P67" i="1"/>
  <c r="M67" i="1"/>
  <c r="L67" i="1"/>
  <c r="I67" i="1"/>
  <c r="H67" i="1"/>
  <c r="E67" i="1"/>
  <c r="D67" i="1"/>
  <c r="W65" i="1"/>
  <c r="Y65" i="1" s="1"/>
  <c r="U65" i="1"/>
  <c r="R65" i="1"/>
  <c r="T65" i="1" s="1"/>
  <c r="Q65" i="1"/>
  <c r="N65" i="1"/>
  <c r="P65" i="1" s="1"/>
  <c r="M65" i="1"/>
  <c r="J65" i="1"/>
  <c r="L65" i="1" s="1"/>
  <c r="I65" i="1"/>
  <c r="F65" i="1"/>
  <c r="H65" i="1" s="1"/>
  <c r="E65" i="1"/>
  <c r="B65" i="1"/>
  <c r="S64" i="1"/>
  <c r="R64" i="1"/>
  <c r="T64" i="1" s="1"/>
  <c r="O64" i="1"/>
  <c r="N64" i="1"/>
  <c r="P64" i="1" s="1"/>
  <c r="K64" i="1"/>
  <c r="J64" i="1"/>
  <c r="L64" i="1" s="1"/>
  <c r="G64" i="1"/>
  <c r="F64" i="1"/>
  <c r="H64" i="1" s="1"/>
  <c r="C64" i="1"/>
  <c r="B64" i="1"/>
  <c r="S63" i="1"/>
  <c r="R63" i="1"/>
  <c r="O63" i="1"/>
  <c r="N63" i="1"/>
  <c r="K63" i="1"/>
  <c r="J63" i="1"/>
  <c r="G63" i="1"/>
  <c r="F63" i="1"/>
  <c r="C63" i="1"/>
  <c r="B63" i="1"/>
  <c r="W62" i="1"/>
  <c r="Y62" i="1" s="1"/>
  <c r="V62" i="1"/>
  <c r="X62" i="1" s="1"/>
  <c r="U62" i="1"/>
  <c r="T62" i="1"/>
  <c r="Q62" i="1"/>
  <c r="P62" i="1"/>
  <c r="M62" i="1"/>
  <c r="L62" i="1"/>
  <c r="I62" i="1"/>
  <c r="H62" i="1"/>
  <c r="E62" i="1"/>
  <c r="D62" i="1"/>
  <c r="S61" i="1"/>
  <c r="U61" i="1" s="1"/>
  <c r="O61" i="1"/>
  <c r="Q61" i="1" s="1"/>
  <c r="N61" i="1"/>
  <c r="P61" i="1" s="1"/>
  <c r="K61" i="1"/>
  <c r="M61" i="1" s="1"/>
  <c r="J61" i="1"/>
  <c r="L61" i="1" s="1"/>
  <c r="G61" i="1"/>
  <c r="I61" i="1" s="1"/>
  <c r="F61" i="1"/>
  <c r="H61" i="1" s="1"/>
  <c r="C61" i="1"/>
  <c r="B61" i="1"/>
  <c r="W60" i="1"/>
  <c r="Y60" i="1" s="1"/>
  <c r="U60" i="1"/>
  <c r="R60" i="1"/>
  <c r="Q60" i="1"/>
  <c r="P60" i="1"/>
  <c r="M60" i="1"/>
  <c r="L60" i="1"/>
  <c r="I60" i="1"/>
  <c r="H60" i="1"/>
  <c r="E60" i="1"/>
  <c r="D60" i="1"/>
  <c r="W59" i="1"/>
  <c r="Y59" i="1" s="1"/>
  <c r="U59" i="1"/>
  <c r="R59" i="1"/>
  <c r="Q59" i="1"/>
  <c r="P59" i="1"/>
  <c r="M59" i="1"/>
  <c r="L59" i="1"/>
  <c r="I59" i="1"/>
  <c r="H59" i="1"/>
  <c r="E59" i="1"/>
  <c r="D59" i="1"/>
  <c r="W58" i="1"/>
  <c r="Y58" i="1" s="1"/>
  <c r="U58" i="1"/>
  <c r="R58" i="1"/>
  <c r="Q58" i="1"/>
  <c r="P58" i="1"/>
  <c r="M58" i="1"/>
  <c r="L58" i="1"/>
  <c r="I58" i="1"/>
  <c r="H58" i="1"/>
  <c r="E58" i="1"/>
  <c r="D58" i="1"/>
  <c r="W57" i="1"/>
  <c r="Y57" i="1" s="1"/>
  <c r="V57" i="1"/>
  <c r="X57" i="1" s="1"/>
  <c r="U57" i="1"/>
  <c r="T57" i="1"/>
  <c r="Q57" i="1"/>
  <c r="P57" i="1"/>
  <c r="M57" i="1"/>
  <c r="L57" i="1"/>
  <c r="I57" i="1"/>
  <c r="H57" i="1"/>
  <c r="E57" i="1"/>
  <c r="D57" i="1"/>
  <c r="S56" i="1"/>
  <c r="U56" i="1" s="1"/>
  <c r="O56" i="1"/>
  <c r="Q56" i="1" s="1"/>
  <c r="K56" i="1"/>
  <c r="M56" i="1" s="1"/>
  <c r="G56" i="1"/>
  <c r="I56" i="1" s="1"/>
  <c r="C56" i="1"/>
  <c r="W55" i="1"/>
  <c r="Y55" i="1" s="1"/>
  <c r="U55" i="1"/>
  <c r="R55" i="1"/>
  <c r="Q55" i="1"/>
  <c r="N55" i="1"/>
  <c r="M55" i="1"/>
  <c r="J55" i="1"/>
  <c r="I55" i="1"/>
  <c r="F55" i="1"/>
  <c r="E55" i="1"/>
  <c r="B55" i="1"/>
  <c r="W54" i="1"/>
  <c r="Y54" i="1" s="1"/>
  <c r="V54" i="1"/>
  <c r="X54" i="1" s="1"/>
  <c r="U54" i="1"/>
  <c r="T54" i="1"/>
  <c r="Q54" i="1"/>
  <c r="P54" i="1"/>
  <c r="M54" i="1"/>
  <c r="L54" i="1"/>
  <c r="I54" i="1"/>
  <c r="H54" i="1"/>
  <c r="E54" i="1"/>
  <c r="D54" i="1"/>
  <c r="W52" i="1"/>
  <c r="Y52" i="1" s="1"/>
  <c r="U52" i="1"/>
  <c r="R52" i="1"/>
  <c r="T52" i="1" s="1"/>
  <c r="Q52" i="1"/>
  <c r="N52" i="1"/>
  <c r="P52" i="1" s="1"/>
  <c r="M52" i="1"/>
  <c r="J52" i="1"/>
  <c r="L52" i="1" s="1"/>
  <c r="I52" i="1"/>
  <c r="F52" i="1"/>
  <c r="H52" i="1" s="1"/>
  <c r="E52" i="1"/>
  <c r="B52" i="1"/>
  <c r="S51" i="1"/>
  <c r="R51" i="1"/>
  <c r="T51" i="1" s="1"/>
  <c r="O51" i="1"/>
  <c r="N51" i="1"/>
  <c r="P51" i="1" s="1"/>
  <c r="K51" i="1"/>
  <c r="J51" i="1"/>
  <c r="L51" i="1" s="1"/>
  <c r="G51" i="1"/>
  <c r="F51" i="1"/>
  <c r="H51" i="1" s="1"/>
  <c r="C51" i="1"/>
  <c r="B51" i="1"/>
  <c r="S50" i="1"/>
  <c r="R50" i="1"/>
  <c r="O50" i="1"/>
  <c r="N50" i="1"/>
  <c r="K50" i="1"/>
  <c r="J50" i="1"/>
  <c r="G50" i="1"/>
  <c r="F50" i="1"/>
  <c r="C50" i="1"/>
  <c r="B50" i="1"/>
  <c r="W49" i="1"/>
  <c r="Y49" i="1" s="1"/>
  <c r="V49" i="1"/>
  <c r="X49" i="1" s="1"/>
  <c r="U49" i="1"/>
  <c r="T49" i="1"/>
  <c r="Q49" i="1"/>
  <c r="P49" i="1"/>
  <c r="M49" i="1"/>
  <c r="L49" i="1"/>
  <c r="I49" i="1"/>
  <c r="H49" i="1"/>
  <c r="E49" i="1"/>
  <c r="D49" i="1"/>
  <c r="W47" i="1"/>
  <c r="Y47" i="1" s="1"/>
  <c r="U47" i="1"/>
  <c r="R47" i="1"/>
  <c r="T47" i="1" s="1"/>
  <c r="Q47" i="1"/>
  <c r="N47" i="1"/>
  <c r="P47" i="1" s="1"/>
  <c r="M47" i="1"/>
  <c r="J47" i="1"/>
  <c r="L47" i="1" s="1"/>
  <c r="I47" i="1"/>
  <c r="F47" i="1"/>
  <c r="H47" i="1" s="1"/>
  <c r="E47" i="1"/>
  <c r="B47" i="1"/>
  <c r="S46" i="1"/>
  <c r="R46" i="1"/>
  <c r="T46" i="1" s="1"/>
  <c r="O46" i="1"/>
  <c r="N46" i="1"/>
  <c r="P46" i="1" s="1"/>
  <c r="K46" i="1"/>
  <c r="J46" i="1"/>
  <c r="L46" i="1" s="1"/>
  <c r="G46" i="1"/>
  <c r="F46" i="1"/>
  <c r="H46" i="1" s="1"/>
  <c r="C46" i="1"/>
  <c r="B46" i="1"/>
  <c r="S45" i="1"/>
  <c r="R45" i="1"/>
  <c r="O45" i="1"/>
  <c r="N45" i="1"/>
  <c r="K45" i="1"/>
  <c r="J45" i="1"/>
  <c r="G45" i="1"/>
  <c r="F45" i="1"/>
  <c r="C45" i="1"/>
  <c r="B45" i="1"/>
  <c r="W44" i="1"/>
  <c r="Y44" i="1" s="1"/>
  <c r="V44" i="1"/>
  <c r="X44" i="1" s="1"/>
  <c r="U44" i="1"/>
  <c r="T44" i="1"/>
  <c r="Q44" i="1"/>
  <c r="P44" i="1"/>
  <c r="M44" i="1"/>
  <c r="L44" i="1"/>
  <c r="I44" i="1"/>
  <c r="H44" i="1"/>
  <c r="E44" i="1"/>
  <c r="D44" i="1"/>
  <c r="W42" i="1"/>
  <c r="Y42" i="1" s="1"/>
  <c r="U42" i="1"/>
  <c r="R42" i="1"/>
  <c r="T42" i="1" s="1"/>
  <c r="Q42" i="1"/>
  <c r="N42" i="1"/>
  <c r="P42" i="1" s="1"/>
  <c r="M42" i="1"/>
  <c r="J42" i="1"/>
  <c r="L42" i="1" s="1"/>
  <c r="I42" i="1"/>
  <c r="F42" i="1"/>
  <c r="H42" i="1" s="1"/>
  <c r="E42" i="1"/>
  <c r="B42" i="1"/>
  <c r="S41" i="1"/>
  <c r="R41" i="1"/>
  <c r="T41" i="1" s="1"/>
  <c r="O41" i="1"/>
  <c r="N41" i="1"/>
  <c r="P41" i="1" s="1"/>
  <c r="K41" i="1"/>
  <c r="J41" i="1"/>
  <c r="L41" i="1" s="1"/>
  <c r="G41" i="1"/>
  <c r="F41" i="1"/>
  <c r="H41" i="1" s="1"/>
  <c r="C41" i="1"/>
  <c r="B41" i="1"/>
  <c r="S40" i="1"/>
  <c r="R40" i="1"/>
  <c r="O40" i="1"/>
  <c r="N40" i="1"/>
  <c r="K40" i="1"/>
  <c r="J40" i="1"/>
  <c r="G40" i="1"/>
  <c r="F40" i="1"/>
  <c r="C40" i="1"/>
  <c r="B40" i="1"/>
  <c r="W39" i="1"/>
  <c r="Y39" i="1" s="1"/>
  <c r="V39" i="1"/>
  <c r="X39" i="1" s="1"/>
  <c r="U39" i="1"/>
  <c r="T39" i="1"/>
  <c r="Q39" i="1"/>
  <c r="P39" i="1"/>
  <c r="M39" i="1"/>
  <c r="L39" i="1"/>
  <c r="I39" i="1"/>
  <c r="H39" i="1"/>
  <c r="E39" i="1"/>
  <c r="D39" i="1"/>
  <c r="W37" i="1"/>
  <c r="Y37" i="1" s="1"/>
  <c r="U37" i="1"/>
  <c r="R37" i="1"/>
  <c r="T37" i="1" s="1"/>
  <c r="Q37" i="1"/>
  <c r="N37" i="1"/>
  <c r="P37" i="1" s="1"/>
  <c r="M37" i="1"/>
  <c r="J37" i="1"/>
  <c r="L37" i="1" s="1"/>
  <c r="I37" i="1"/>
  <c r="F37" i="1"/>
  <c r="H37" i="1" s="1"/>
  <c r="E37" i="1"/>
  <c r="B37" i="1"/>
  <c r="S36" i="1"/>
  <c r="R36" i="1"/>
  <c r="T36" i="1" s="1"/>
  <c r="O36" i="1"/>
  <c r="N36" i="1"/>
  <c r="P36" i="1" s="1"/>
  <c r="K36" i="1"/>
  <c r="J36" i="1"/>
  <c r="L36" i="1" s="1"/>
  <c r="G36" i="1"/>
  <c r="F36" i="1"/>
  <c r="H36" i="1" s="1"/>
  <c r="C36" i="1"/>
  <c r="B36" i="1"/>
  <c r="S35" i="1"/>
  <c r="R35" i="1"/>
  <c r="O35" i="1"/>
  <c r="N35" i="1"/>
  <c r="K35" i="1"/>
  <c r="J35" i="1"/>
  <c r="G35" i="1"/>
  <c r="F35" i="1"/>
  <c r="C35" i="1"/>
  <c r="B35" i="1"/>
  <c r="W34" i="1"/>
  <c r="Y34" i="1" s="1"/>
  <c r="V34" i="1"/>
  <c r="X34" i="1" s="1"/>
  <c r="U34" i="1"/>
  <c r="T34" i="1"/>
  <c r="Q34" i="1"/>
  <c r="P34" i="1"/>
  <c r="M34" i="1"/>
  <c r="L34" i="1"/>
  <c r="I34" i="1"/>
  <c r="H34" i="1"/>
  <c r="E34" i="1"/>
  <c r="D34" i="1"/>
  <c r="W32" i="1"/>
  <c r="Y32" i="1" s="1"/>
  <c r="U32" i="1"/>
  <c r="R32" i="1"/>
  <c r="T32" i="1" s="1"/>
  <c r="Q32" i="1"/>
  <c r="N32" i="1"/>
  <c r="P32" i="1" s="1"/>
  <c r="M32" i="1"/>
  <c r="J32" i="1"/>
  <c r="L32" i="1" s="1"/>
  <c r="I32" i="1"/>
  <c r="F32" i="1"/>
  <c r="H32" i="1" s="1"/>
  <c r="E32" i="1"/>
  <c r="B32" i="1"/>
  <c r="S31" i="1"/>
  <c r="R31" i="1"/>
  <c r="T31" i="1" s="1"/>
  <c r="O31" i="1"/>
  <c r="N31" i="1"/>
  <c r="P31" i="1" s="1"/>
  <c r="K31" i="1"/>
  <c r="J31" i="1"/>
  <c r="L31" i="1" s="1"/>
  <c r="G31" i="1"/>
  <c r="F31" i="1"/>
  <c r="H31" i="1" s="1"/>
  <c r="C31" i="1"/>
  <c r="B31" i="1"/>
  <c r="S30" i="1"/>
  <c r="R30" i="1"/>
  <c r="O30" i="1"/>
  <c r="N30" i="1"/>
  <c r="K30" i="1"/>
  <c r="J30" i="1"/>
  <c r="G30" i="1"/>
  <c r="F30" i="1"/>
  <c r="C30" i="1"/>
  <c r="B30" i="1"/>
  <c r="W29" i="1"/>
  <c r="Y29" i="1" s="1"/>
  <c r="V29" i="1"/>
  <c r="X29" i="1" s="1"/>
  <c r="U29" i="1"/>
  <c r="T29" i="1"/>
  <c r="Q29" i="1"/>
  <c r="P29" i="1"/>
  <c r="M29" i="1"/>
  <c r="L29" i="1"/>
  <c r="I29" i="1"/>
  <c r="H29" i="1"/>
  <c r="E29" i="1"/>
  <c r="D29" i="1"/>
  <c r="W27" i="1"/>
  <c r="Y27" i="1" s="1"/>
  <c r="U27" i="1"/>
  <c r="R27" i="1"/>
  <c r="T27" i="1" s="1"/>
  <c r="Q27" i="1"/>
  <c r="N27" i="1"/>
  <c r="P27" i="1" s="1"/>
  <c r="M27" i="1"/>
  <c r="J27" i="1"/>
  <c r="L27" i="1" s="1"/>
  <c r="I27" i="1"/>
  <c r="F27" i="1"/>
  <c r="H27" i="1" s="1"/>
  <c r="E27" i="1"/>
  <c r="B27" i="1"/>
  <c r="S26" i="1"/>
  <c r="R26" i="1"/>
  <c r="T26" i="1" s="1"/>
  <c r="O26" i="1"/>
  <c r="N26" i="1"/>
  <c r="P26" i="1" s="1"/>
  <c r="K26" i="1"/>
  <c r="J26" i="1"/>
  <c r="L26" i="1" s="1"/>
  <c r="G26" i="1"/>
  <c r="F26" i="1"/>
  <c r="H26" i="1" s="1"/>
  <c r="C26" i="1"/>
  <c r="B26" i="1"/>
  <c r="S25" i="1"/>
  <c r="R25" i="1"/>
  <c r="O25" i="1"/>
  <c r="N25" i="1"/>
  <c r="K25" i="1"/>
  <c r="J25" i="1"/>
  <c r="G25" i="1"/>
  <c r="F25" i="1"/>
  <c r="C25" i="1"/>
  <c r="B25" i="1"/>
  <c r="W24" i="1"/>
  <c r="Y24" i="1" s="1"/>
  <c r="V24" i="1"/>
  <c r="X24" i="1" s="1"/>
  <c r="U24" i="1"/>
  <c r="T24" i="1"/>
  <c r="Q24" i="1"/>
  <c r="P24" i="1"/>
  <c r="M24" i="1"/>
  <c r="L24" i="1"/>
  <c r="I24" i="1"/>
  <c r="H24" i="1"/>
  <c r="E24" i="1"/>
  <c r="D24" i="1"/>
  <c r="W22" i="1"/>
  <c r="Y22" i="1" s="1"/>
  <c r="U22" i="1"/>
  <c r="R22" i="1"/>
  <c r="T22" i="1" s="1"/>
  <c r="Q22" i="1"/>
  <c r="N22" i="1"/>
  <c r="P22" i="1" s="1"/>
  <c r="M22" i="1"/>
  <c r="J22" i="1"/>
  <c r="L22" i="1" s="1"/>
  <c r="I22" i="1"/>
  <c r="F22" i="1"/>
  <c r="H22" i="1" s="1"/>
  <c r="E22" i="1"/>
  <c r="B22" i="1"/>
  <c r="S21" i="1"/>
  <c r="R21" i="1"/>
  <c r="T21" i="1" s="1"/>
  <c r="O21" i="1"/>
  <c r="N21" i="1"/>
  <c r="P21" i="1" s="1"/>
  <c r="K21" i="1"/>
  <c r="J21" i="1"/>
  <c r="L21" i="1" s="1"/>
  <c r="G21" i="1"/>
  <c r="F21" i="1"/>
  <c r="H21" i="1" s="1"/>
  <c r="C21" i="1"/>
  <c r="B21" i="1"/>
  <c r="S20" i="1"/>
  <c r="R20" i="1"/>
  <c r="O20" i="1"/>
  <c r="N20" i="1"/>
  <c r="K20" i="1"/>
  <c r="J20" i="1"/>
  <c r="G20" i="1"/>
  <c r="F20" i="1"/>
  <c r="C20" i="1"/>
  <c r="B20" i="1"/>
  <c r="W19" i="1"/>
  <c r="Y19" i="1" s="1"/>
  <c r="V19" i="1"/>
  <c r="X19" i="1" s="1"/>
  <c r="U19" i="1"/>
  <c r="T19" i="1"/>
  <c r="Q19" i="1"/>
  <c r="P19" i="1"/>
  <c r="M19" i="1"/>
  <c r="L19" i="1"/>
  <c r="I19" i="1"/>
  <c r="H19" i="1"/>
  <c r="E19" i="1"/>
  <c r="D19" i="1"/>
  <c r="W17" i="1"/>
  <c r="Y17" i="1" s="1"/>
  <c r="U17" i="1"/>
  <c r="R17" i="1"/>
  <c r="T17" i="1" s="1"/>
  <c r="Q17" i="1"/>
  <c r="N17" i="1"/>
  <c r="P17" i="1" s="1"/>
  <c r="M17" i="1"/>
  <c r="J17" i="1"/>
  <c r="L17" i="1" s="1"/>
  <c r="I17" i="1"/>
  <c r="F17" i="1"/>
  <c r="H17" i="1" s="1"/>
  <c r="E17" i="1"/>
  <c r="B17" i="1"/>
  <c r="S16" i="1"/>
  <c r="R16" i="1"/>
  <c r="T16" i="1" s="1"/>
  <c r="O16" i="1"/>
  <c r="N16" i="1"/>
  <c r="P16" i="1" s="1"/>
  <c r="K16" i="1"/>
  <c r="J16" i="1"/>
  <c r="L16" i="1" s="1"/>
  <c r="G16" i="1"/>
  <c r="F16" i="1"/>
  <c r="H16" i="1" s="1"/>
  <c r="C16" i="1"/>
  <c r="B16" i="1"/>
  <c r="S15" i="1"/>
  <c r="R15" i="1"/>
  <c r="O15" i="1"/>
  <c r="N15" i="1"/>
  <c r="K15" i="1"/>
  <c r="J15" i="1"/>
  <c r="G15" i="1"/>
  <c r="F15" i="1"/>
  <c r="C15" i="1"/>
  <c r="B15" i="1"/>
  <c r="W14" i="1"/>
  <c r="Y14" i="1" s="1"/>
  <c r="V14" i="1"/>
  <c r="X14" i="1" s="1"/>
  <c r="U14" i="1"/>
  <c r="T14" i="1"/>
  <c r="Q14" i="1"/>
  <c r="P14" i="1"/>
  <c r="M14" i="1"/>
  <c r="L14" i="1"/>
  <c r="I14" i="1"/>
  <c r="H14" i="1"/>
  <c r="E14" i="1"/>
  <c r="D14" i="1"/>
  <c r="W10" i="1"/>
  <c r="Y10" i="1" s="1"/>
  <c r="U10" i="1"/>
  <c r="R10" i="1"/>
  <c r="T10" i="1" s="1"/>
  <c r="Q10" i="1"/>
  <c r="N10" i="1"/>
  <c r="P10" i="1" s="1"/>
  <c r="M10" i="1"/>
  <c r="J10" i="1"/>
  <c r="L10" i="1" s="1"/>
  <c r="I10" i="1"/>
  <c r="F10" i="1"/>
  <c r="H10" i="1" s="1"/>
  <c r="E10" i="1"/>
  <c r="B10" i="1"/>
  <c r="S9" i="1"/>
  <c r="R9" i="1"/>
  <c r="T9" i="1" s="1"/>
  <c r="O9" i="1"/>
  <c r="N9" i="1"/>
  <c r="P9" i="1" s="1"/>
  <c r="K9" i="1"/>
  <c r="J9" i="1"/>
  <c r="L9" i="1" s="1"/>
  <c r="G9" i="1"/>
  <c r="F9" i="1"/>
  <c r="H9" i="1" s="1"/>
  <c r="C9" i="1"/>
  <c r="B9" i="1"/>
  <c r="S8" i="1"/>
  <c r="R8" i="1"/>
  <c r="O8" i="1"/>
  <c r="N8" i="1"/>
  <c r="K8" i="1"/>
  <c r="J8" i="1"/>
  <c r="G8" i="1"/>
  <c r="F8" i="1"/>
  <c r="C8" i="1"/>
  <c r="B8" i="1"/>
  <c r="B11" i="1" l="1"/>
  <c r="V8" i="1"/>
  <c r="D8" i="1"/>
  <c r="C11" i="1"/>
  <c r="W8" i="1"/>
  <c r="Y8" i="1" s="1"/>
  <c r="E8" i="1"/>
  <c r="F11" i="1"/>
  <c r="H8" i="1"/>
  <c r="G11" i="1"/>
  <c r="I8" i="1"/>
  <c r="J11" i="1"/>
  <c r="L8" i="1"/>
  <c r="K11" i="1"/>
  <c r="M8" i="1"/>
  <c r="N11" i="1"/>
  <c r="P8" i="1"/>
  <c r="O11" i="1"/>
  <c r="Q8" i="1"/>
  <c r="R11" i="1"/>
  <c r="T8" i="1"/>
  <c r="S11" i="1"/>
  <c r="U8" i="1"/>
  <c r="V9" i="1"/>
  <c r="D9" i="1"/>
  <c r="W9" i="1"/>
  <c r="Y9" i="1" s="1"/>
  <c r="E9" i="1"/>
  <c r="I9" i="1"/>
  <c r="M9" i="1"/>
  <c r="Q9" i="1"/>
  <c r="U9" i="1"/>
  <c r="V10" i="1"/>
  <c r="X10" i="1" s="1"/>
  <c r="D10" i="1"/>
  <c r="B18" i="1"/>
  <c r="V15" i="1"/>
  <c r="D15" i="1"/>
  <c r="C18" i="1"/>
  <c r="W15" i="1"/>
  <c r="Y15" i="1" s="1"/>
  <c r="E15" i="1"/>
  <c r="F18" i="1"/>
  <c r="H15" i="1"/>
  <c r="G18" i="1"/>
  <c r="I15" i="1"/>
  <c r="J18" i="1"/>
  <c r="L15" i="1"/>
  <c r="K18" i="1"/>
  <c r="M15" i="1"/>
  <c r="N18" i="1"/>
  <c r="P15" i="1"/>
  <c r="O18" i="1"/>
  <c r="Q15" i="1"/>
  <c r="R18" i="1"/>
  <c r="T15" i="1"/>
  <c r="S18" i="1"/>
  <c r="U15" i="1"/>
  <c r="V16" i="1"/>
  <c r="D16" i="1"/>
  <c r="W16" i="1"/>
  <c r="Y16" i="1" s="1"/>
  <c r="E16" i="1"/>
  <c r="I16" i="1"/>
  <c r="M16" i="1"/>
  <c r="Q16" i="1"/>
  <c r="U16" i="1"/>
  <c r="V17" i="1"/>
  <c r="X17" i="1" s="1"/>
  <c r="D17" i="1"/>
  <c r="B23" i="1"/>
  <c r="V20" i="1"/>
  <c r="D20" i="1"/>
  <c r="C23" i="1"/>
  <c r="W20" i="1"/>
  <c r="Y20" i="1" s="1"/>
  <c r="E20" i="1"/>
  <c r="F23" i="1"/>
  <c r="H20" i="1"/>
  <c r="G23" i="1"/>
  <c r="I23" i="1" s="1"/>
  <c r="I20" i="1"/>
  <c r="J23" i="1"/>
  <c r="L20" i="1"/>
  <c r="K23" i="1"/>
  <c r="M23" i="1" s="1"/>
  <c r="M20" i="1"/>
  <c r="N23" i="1"/>
  <c r="P20" i="1"/>
  <c r="O23" i="1"/>
  <c r="Q23" i="1" s="1"/>
  <c r="Q20" i="1"/>
  <c r="R23" i="1"/>
  <c r="T20" i="1"/>
  <c r="S23" i="1"/>
  <c r="U23" i="1" s="1"/>
  <c r="U20" i="1"/>
  <c r="V21" i="1"/>
  <c r="D21" i="1"/>
  <c r="W21" i="1"/>
  <c r="Y21" i="1" s="1"/>
  <c r="E21" i="1"/>
  <c r="I21" i="1"/>
  <c r="M21" i="1"/>
  <c r="Q21" i="1"/>
  <c r="U21" i="1"/>
  <c r="V22" i="1"/>
  <c r="X22" i="1" s="1"/>
  <c r="D22" i="1"/>
  <c r="B28" i="1"/>
  <c r="V25" i="1"/>
  <c r="D25" i="1"/>
  <c r="C28" i="1"/>
  <c r="W25" i="1"/>
  <c r="Y25" i="1" s="1"/>
  <c r="E25" i="1"/>
  <c r="F28" i="1"/>
  <c r="H25" i="1"/>
  <c r="G28" i="1"/>
  <c r="I28" i="1" s="1"/>
  <c r="I25" i="1"/>
  <c r="J28" i="1"/>
  <c r="L25" i="1"/>
  <c r="K28" i="1"/>
  <c r="M28" i="1" s="1"/>
  <c r="M25" i="1"/>
  <c r="N28" i="1"/>
  <c r="P25" i="1"/>
  <c r="O28" i="1"/>
  <c r="Q28" i="1" s="1"/>
  <c r="Q25" i="1"/>
  <c r="R28" i="1"/>
  <c r="T25" i="1"/>
  <c r="S28" i="1"/>
  <c r="U28" i="1" s="1"/>
  <c r="U25" i="1"/>
  <c r="V26" i="1"/>
  <c r="D26" i="1"/>
  <c r="W26" i="1"/>
  <c r="Y26" i="1" s="1"/>
  <c r="E26" i="1"/>
  <c r="I26" i="1"/>
  <c r="M26" i="1"/>
  <c r="Q26" i="1"/>
  <c r="U26" i="1"/>
  <c r="V27" i="1"/>
  <c r="X27" i="1" s="1"/>
  <c r="D27" i="1"/>
  <c r="B33" i="1"/>
  <c r="V30" i="1"/>
  <c r="D30" i="1"/>
  <c r="C33" i="1"/>
  <c r="W30" i="1"/>
  <c r="Y30" i="1" s="1"/>
  <c r="E30" i="1"/>
  <c r="F33" i="1"/>
  <c r="H30" i="1"/>
  <c r="G33" i="1"/>
  <c r="I33" i="1" s="1"/>
  <c r="I30" i="1"/>
  <c r="J33" i="1"/>
  <c r="L30" i="1"/>
  <c r="K33" i="1"/>
  <c r="M33" i="1" s="1"/>
  <c r="M30" i="1"/>
  <c r="N33" i="1"/>
  <c r="P30" i="1"/>
  <c r="O33" i="1"/>
  <c r="Q33" i="1" s="1"/>
  <c r="Q30" i="1"/>
  <c r="R33" i="1"/>
  <c r="T30" i="1"/>
  <c r="S33" i="1"/>
  <c r="U33" i="1" s="1"/>
  <c r="U30" i="1"/>
  <c r="V31" i="1"/>
  <c r="D31" i="1"/>
  <c r="W31" i="1"/>
  <c r="Y31" i="1" s="1"/>
  <c r="E31" i="1"/>
  <c r="I31" i="1"/>
  <c r="M31" i="1"/>
  <c r="Q31" i="1"/>
  <c r="U31" i="1"/>
  <c r="V32" i="1"/>
  <c r="X32" i="1" s="1"/>
  <c r="D32" i="1"/>
  <c r="B38" i="1"/>
  <c r="V35" i="1"/>
  <c r="D35" i="1"/>
  <c r="C38" i="1"/>
  <c r="W35" i="1"/>
  <c r="Y35" i="1" s="1"/>
  <c r="E35" i="1"/>
  <c r="F38" i="1"/>
  <c r="H35" i="1"/>
  <c r="G38" i="1"/>
  <c r="I38" i="1" s="1"/>
  <c r="I35" i="1"/>
  <c r="J38" i="1"/>
  <c r="L35" i="1"/>
  <c r="K38" i="1"/>
  <c r="M38" i="1" s="1"/>
  <c r="M35" i="1"/>
  <c r="N38" i="1"/>
  <c r="P35" i="1"/>
  <c r="O38" i="1"/>
  <c r="Q38" i="1" s="1"/>
  <c r="Q35" i="1"/>
  <c r="R38" i="1"/>
  <c r="T35" i="1"/>
  <c r="S38" i="1"/>
  <c r="U38" i="1" s="1"/>
  <c r="U35" i="1"/>
  <c r="V36" i="1"/>
  <c r="D36" i="1"/>
  <c r="W36" i="1"/>
  <c r="Y36" i="1" s="1"/>
  <c r="E36" i="1"/>
  <c r="I36" i="1"/>
  <c r="M36" i="1"/>
  <c r="Q36" i="1"/>
  <c r="U36" i="1"/>
  <c r="V37" i="1"/>
  <c r="X37" i="1" s="1"/>
  <c r="D37" i="1"/>
  <c r="B43" i="1"/>
  <c r="V40" i="1"/>
  <c r="D40" i="1"/>
  <c r="C43" i="1"/>
  <c r="W40" i="1"/>
  <c r="Y40" i="1" s="1"/>
  <c r="E40" i="1"/>
  <c r="F43" i="1"/>
  <c r="H40" i="1"/>
  <c r="G43" i="1"/>
  <c r="I43" i="1" s="1"/>
  <c r="I40" i="1"/>
  <c r="J43" i="1"/>
  <c r="L40" i="1"/>
  <c r="K43" i="1"/>
  <c r="M43" i="1" s="1"/>
  <c r="M40" i="1"/>
  <c r="N43" i="1"/>
  <c r="P40" i="1"/>
  <c r="O43" i="1"/>
  <c r="Q43" i="1" s="1"/>
  <c r="Q40" i="1"/>
  <c r="R43" i="1"/>
  <c r="T40" i="1"/>
  <c r="S43" i="1"/>
  <c r="U43" i="1" s="1"/>
  <c r="U40" i="1"/>
  <c r="V41" i="1"/>
  <c r="D41" i="1"/>
  <c r="W41" i="1"/>
  <c r="Y41" i="1" s="1"/>
  <c r="E41" i="1"/>
  <c r="I41" i="1"/>
  <c r="M41" i="1"/>
  <c r="Q41" i="1"/>
  <c r="U41" i="1"/>
  <c r="V42" i="1"/>
  <c r="X42" i="1" s="1"/>
  <c r="D42" i="1"/>
  <c r="B48" i="1"/>
  <c r="V45" i="1"/>
  <c r="D45" i="1"/>
  <c r="C48" i="1"/>
  <c r="W45" i="1"/>
  <c r="Y45" i="1" s="1"/>
  <c r="E45" i="1"/>
  <c r="F48" i="1"/>
  <c r="H45" i="1"/>
  <c r="G48" i="1"/>
  <c r="I48" i="1" s="1"/>
  <c r="I45" i="1"/>
  <c r="J48" i="1"/>
  <c r="L45" i="1"/>
  <c r="K48" i="1"/>
  <c r="M48" i="1" s="1"/>
  <c r="M45" i="1"/>
  <c r="N48" i="1"/>
  <c r="P45" i="1"/>
  <c r="O48" i="1"/>
  <c r="Q48" i="1" s="1"/>
  <c r="Q45" i="1"/>
  <c r="R48" i="1"/>
  <c r="T45" i="1"/>
  <c r="S48" i="1"/>
  <c r="U48" i="1" s="1"/>
  <c r="U45" i="1"/>
  <c r="V46" i="1"/>
  <c r="D46" i="1"/>
  <c r="W46" i="1"/>
  <c r="Y46" i="1" s="1"/>
  <c r="E46" i="1"/>
  <c r="I46" i="1"/>
  <c r="M46" i="1"/>
  <c r="Q46" i="1"/>
  <c r="U46" i="1"/>
  <c r="V47" i="1"/>
  <c r="X47" i="1" s="1"/>
  <c r="D47" i="1"/>
  <c r="B53" i="1"/>
  <c r="V50" i="1"/>
  <c r="D50" i="1"/>
  <c r="C53" i="1"/>
  <c r="W50" i="1"/>
  <c r="Y50" i="1" s="1"/>
  <c r="E50" i="1"/>
  <c r="F53" i="1"/>
  <c r="H50" i="1"/>
  <c r="G53" i="1"/>
  <c r="I53" i="1" s="1"/>
  <c r="I50" i="1"/>
  <c r="J53" i="1"/>
  <c r="L50" i="1"/>
  <c r="K53" i="1"/>
  <c r="M53" i="1" s="1"/>
  <c r="M50" i="1"/>
  <c r="N53" i="1"/>
  <c r="P50" i="1"/>
  <c r="O53" i="1"/>
  <c r="Q53" i="1" s="1"/>
  <c r="Q50" i="1"/>
  <c r="R53" i="1"/>
  <c r="T50" i="1"/>
  <c r="S53" i="1"/>
  <c r="U53" i="1" s="1"/>
  <c r="U50" i="1"/>
  <c r="V51" i="1"/>
  <c r="D51" i="1"/>
  <c r="W51" i="1"/>
  <c r="Y51" i="1" s="1"/>
  <c r="E51" i="1"/>
  <c r="I51" i="1"/>
  <c r="M51" i="1"/>
  <c r="Q51" i="1"/>
  <c r="U51" i="1"/>
  <c r="V52" i="1"/>
  <c r="X52" i="1" s="1"/>
  <c r="D52" i="1"/>
  <c r="B56" i="1"/>
  <c r="V55" i="1"/>
  <c r="X55" i="1" s="1"/>
  <c r="D55" i="1"/>
  <c r="F56" i="1"/>
  <c r="H56" i="1" s="1"/>
  <c r="H55" i="1"/>
  <c r="J56" i="1"/>
  <c r="L56" i="1" s="1"/>
  <c r="L55" i="1"/>
  <c r="N56" i="1"/>
  <c r="P56" i="1" s="1"/>
  <c r="P55" i="1"/>
  <c r="R56" i="1"/>
  <c r="T56" i="1" s="1"/>
  <c r="T55" i="1"/>
  <c r="W56" i="1"/>
  <c r="Y56" i="1" s="1"/>
  <c r="E56" i="1"/>
  <c r="R61" i="1"/>
  <c r="T61" i="1" s="1"/>
  <c r="V58" i="1"/>
  <c r="X58" i="1" s="1"/>
  <c r="T58" i="1"/>
  <c r="V59" i="1"/>
  <c r="X59" i="1" s="1"/>
  <c r="T59" i="1"/>
  <c r="V60" i="1"/>
  <c r="X60" i="1" s="1"/>
  <c r="T60" i="1"/>
  <c r="V61" i="1"/>
  <c r="D61" i="1"/>
  <c r="W61" i="1"/>
  <c r="Y61" i="1" s="1"/>
  <c r="E61" i="1"/>
  <c r="B66" i="1"/>
  <c r="V63" i="1"/>
  <c r="D63" i="1"/>
  <c r="C66" i="1"/>
  <c r="W63" i="1"/>
  <c r="Y63" i="1" s="1"/>
  <c r="E63" i="1"/>
  <c r="F66" i="1"/>
  <c r="H63" i="1"/>
  <c r="G66" i="1"/>
  <c r="I66" i="1" s="1"/>
  <c r="I63" i="1"/>
  <c r="J66" i="1"/>
  <c r="L63" i="1"/>
  <c r="K66" i="1"/>
  <c r="M66" i="1" s="1"/>
  <c r="M63" i="1"/>
  <c r="N66" i="1"/>
  <c r="P63" i="1"/>
  <c r="O66" i="1"/>
  <c r="Q66" i="1" s="1"/>
  <c r="Q63" i="1"/>
  <c r="R66" i="1"/>
  <c r="T63" i="1"/>
  <c r="S66" i="1"/>
  <c r="U66" i="1" s="1"/>
  <c r="U63" i="1"/>
  <c r="V64" i="1"/>
  <c r="D64" i="1"/>
  <c r="W64" i="1"/>
  <c r="Y64" i="1" s="1"/>
  <c r="E64" i="1"/>
  <c r="I64" i="1"/>
  <c r="M64" i="1"/>
  <c r="Q64" i="1"/>
  <c r="U64" i="1"/>
  <c r="V65" i="1"/>
  <c r="X65" i="1" s="1"/>
  <c r="D65" i="1"/>
  <c r="B71" i="1"/>
  <c r="V68" i="1"/>
  <c r="D68" i="1"/>
  <c r="C71" i="1"/>
  <c r="W68" i="1"/>
  <c r="Y68" i="1" s="1"/>
  <c r="E68" i="1"/>
  <c r="F71" i="1"/>
  <c r="H68" i="1"/>
  <c r="G71" i="1"/>
  <c r="I71" i="1" s="1"/>
  <c r="I68" i="1"/>
  <c r="J71" i="1"/>
  <c r="L68" i="1"/>
  <c r="K71" i="1"/>
  <c r="M71" i="1" s="1"/>
  <c r="M68" i="1"/>
  <c r="N71" i="1"/>
  <c r="P68" i="1"/>
  <c r="O71" i="1"/>
  <c r="Q71" i="1" s="1"/>
  <c r="Q68" i="1"/>
  <c r="R71" i="1"/>
  <c r="T68" i="1"/>
  <c r="S71" i="1"/>
  <c r="U71" i="1" s="1"/>
  <c r="U68" i="1"/>
  <c r="V69" i="1"/>
  <c r="D69" i="1"/>
  <c r="W69" i="1"/>
  <c r="Y69" i="1" s="1"/>
  <c r="E69" i="1"/>
  <c r="I69" i="1"/>
  <c r="M69" i="1"/>
  <c r="Q69" i="1"/>
  <c r="U69" i="1"/>
  <c r="V70" i="1"/>
  <c r="X70" i="1" s="1"/>
  <c r="D70" i="1"/>
  <c r="B76" i="1"/>
  <c r="V73" i="1"/>
  <c r="D73" i="1"/>
  <c r="C76" i="1"/>
  <c r="W73" i="1"/>
  <c r="Y73" i="1" s="1"/>
  <c r="E73" i="1"/>
  <c r="F76" i="1"/>
  <c r="H73" i="1"/>
  <c r="G76" i="1"/>
  <c r="I76" i="1" s="1"/>
  <c r="I73" i="1"/>
  <c r="J76" i="1"/>
  <c r="L73" i="1"/>
  <c r="K76" i="1"/>
  <c r="M76" i="1" s="1"/>
  <c r="M73" i="1"/>
  <c r="N76" i="1"/>
  <c r="P73" i="1"/>
  <c r="O76" i="1"/>
  <c r="Q76" i="1" s="1"/>
  <c r="Q73" i="1"/>
  <c r="R76" i="1"/>
  <c r="T73" i="1"/>
  <c r="S76" i="1"/>
  <c r="U76" i="1" s="1"/>
  <c r="U73" i="1"/>
  <c r="V74" i="1"/>
  <c r="D74" i="1"/>
  <c r="W74" i="1"/>
  <c r="Y74" i="1" s="1"/>
  <c r="E74" i="1"/>
  <c r="I74" i="1"/>
  <c r="M74" i="1"/>
  <c r="Q74" i="1"/>
  <c r="U74" i="1"/>
  <c r="V75" i="1"/>
  <c r="X75" i="1" s="1"/>
  <c r="D75" i="1"/>
  <c r="B81" i="1"/>
  <c r="V78" i="1"/>
  <c r="D78" i="1"/>
  <c r="C81" i="1"/>
  <c r="W78" i="1"/>
  <c r="Y78" i="1" s="1"/>
  <c r="E78" i="1"/>
  <c r="F81" i="1"/>
  <c r="H78" i="1"/>
  <c r="G81" i="1"/>
  <c r="I81" i="1" s="1"/>
  <c r="I78" i="1"/>
  <c r="J81" i="1"/>
  <c r="L78" i="1"/>
  <c r="K81" i="1"/>
  <c r="M81" i="1" s="1"/>
  <c r="M78" i="1"/>
  <c r="N81" i="1"/>
  <c r="P78" i="1"/>
  <c r="O81" i="1"/>
  <c r="Q81" i="1" s="1"/>
  <c r="Q78" i="1"/>
  <c r="R81" i="1"/>
  <c r="T78" i="1"/>
  <c r="S81" i="1"/>
  <c r="U81" i="1" s="1"/>
  <c r="U78" i="1"/>
  <c r="V79" i="1"/>
  <c r="D79" i="1"/>
  <c r="W79" i="1"/>
  <c r="Y79" i="1" s="1"/>
  <c r="E79" i="1"/>
  <c r="I79" i="1"/>
  <c r="M79" i="1"/>
  <c r="Q79" i="1"/>
  <c r="U79" i="1"/>
  <c r="V80" i="1"/>
  <c r="X80" i="1" s="1"/>
  <c r="P80" i="1"/>
  <c r="B86" i="1"/>
  <c r="V83" i="1"/>
  <c r="D83" i="1"/>
  <c r="C86" i="1"/>
  <c r="W83" i="1"/>
  <c r="Y83" i="1" s="1"/>
  <c r="E83" i="1"/>
  <c r="F86" i="1"/>
  <c r="H83" i="1"/>
  <c r="G86" i="1"/>
  <c r="I86" i="1" s="1"/>
  <c r="I83" i="1"/>
  <c r="J86" i="1"/>
  <c r="L83" i="1"/>
  <c r="K86" i="1"/>
  <c r="M86" i="1" s="1"/>
  <c r="M83" i="1"/>
  <c r="N86" i="1"/>
  <c r="P83" i="1"/>
  <c r="O86" i="1"/>
  <c r="Q86" i="1" s="1"/>
  <c r="Q83" i="1"/>
  <c r="R86" i="1"/>
  <c r="T83" i="1"/>
  <c r="S86" i="1"/>
  <c r="U86" i="1" s="1"/>
  <c r="U83" i="1"/>
  <c r="V84" i="1"/>
  <c r="D84" i="1"/>
  <c r="W84" i="1"/>
  <c r="Y84" i="1" s="1"/>
  <c r="E84" i="1"/>
  <c r="I84" i="1"/>
  <c r="M84" i="1"/>
  <c r="Q84" i="1"/>
  <c r="U84" i="1"/>
  <c r="V85" i="1"/>
  <c r="X85" i="1" s="1"/>
  <c r="D85" i="1"/>
  <c r="B90" i="1"/>
  <c r="V88" i="1"/>
  <c r="D88" i="1"/>
  <c r="C90" i="1"/>
  <c r="W88" i="1"/>
  <c r="Y88" i="1" s="1"/>
  <c r="E88" i="1"/>
  <c r="F90" i="1"/>
  <c r="H88" i="1"/>
  <c r="G90" i="1"/>
  <c r="I90" i="1" s="1"/>
  <c r="I88" i="1"/>
  <c r="J90" i="1"/>
  <c r="L88" i="1"/>
  <c r="K90" i="1"/>
  <c r="M90" i="1" s="1"/>
  <c r="M88" i="1"/>
  <c r="N90" i="1"/>
  <c r="P88" i="1"/>
  <c r="O90" i="1"/>
  <c r="Q90" i="1" s="1"/>
  <c r="Q88" i="1"/>
  <c r="R90" i="1"/>
  <c r="T88" i="1"/>
  <c r="S90" i="1"/>
  <c r="U90" i="1" s="1"/>
  <c r="U88" i="1"/>
  <c r="V89" i="1"/>
  <c r="D89" i="1"/>
  <c r="W89" i="1"/>
  <c r="Y89" i="1" s="1"/>
  <c r="E89" i="1"/>
  <c r="I89" i="1"/>
  <c r="M89" i="1"/>
  <c r="Q89" i="1"/>
  <c r="U89" i="1"/>
  <c r="R95" i="1"/>
  <c r="T95" i="1" s="1"/>
  <c r="V92" i="1"/>
  <c r="X92" i="1" s="1"/>
  <c r="T92" i="1"/>
  <c r="V93" i="1"/>
  <c r="X93" i="1" s="1"/>
  <c r="T93" i="1"/>
  <c r="V94" i="1"/>
  <c r="X94" i="1" s="1"/>
  <c r="T94" i="1"/>
  <c r="V95" i="1"/>
  <c r="D95" i="1"/>
  <c r="W95" i="1"/>
  <c r="Y95" i="1" s="1"/>
  <c r="E95" i="1"/>
  <c r="B100" i="1"/>
  <c r="V97" i="1"/>
  <c r="D97" i="1"/>
  <c r="C100" i="1"/>
  <c r="W97" i="1"/>
  <c r="Y97" i="1" s="1"/>
  <c r="E97" i="1"/>
  <c r="F100" i="1"/>
  <c r="H97" i="1"/>
  <c r="G100" i="1"/>
  <c r="I100" i="1" s="1"/>
  <c r="I97" i="1"/>
  <c r="J100" i="1"/>
  <c r="L97" i="1"/>
  <c r="K100" i="1"/>
  <c r="M100" i="1" s="1"/>
  <c r="M97" i="1"/>
  <c r="N100" i="1"/>
  <c r="P97" i="1"/>
  <c r="O100" i="1"/>
  <c r="Q100" i="1" s="1"/>
  <c r="Q97" i="1"/>
  <c r="R100" i="1"/>
  <c r="T97" i="1"/>
  <c r="S100" i="1"/>
  <c r="U100" i="1" s="1"/>
  <c r="U97" i="1"/>
  <c r="V98" i="1"/>
  <c r="D98" i="1"/>
  <c r="W98" i="1"/>
  <c r="Y98" i="1" s="1"/>
  <c r="E98" i="1"/>
  <c r="I98" i="1"/>
  <c r="M98" i="1"/>
  <c r="Q98" i="1"/>
  <c r="U98" i="1"/>
  <c r="V99" i="1"/>
  <c r="X99" i="1" s="1"/>
  <c r="D99" i="1"/>
  <c r="B105" i="1"/>
  <c r="V102" i="1"/>
  <c r="D102" i="1"/>
  <c r="C105" i="1"/>
  <c r="W102" i="1"/>
  <c r="Y102" i="1" s="1"/>
  <c r="E102" i="1"/>
  <c r="F105" i="1"/>
  <c r="H102" i="1"/>
  <c r="G105" i="1"/>
  <c r="I105" i="1" s="1"/>
  <c r="I102" i="1"/>
  <c r="J105" i="1"/>
  <c r="L102" i="1"/>
  <c r="K105" i="1"/>
  <c r="M105" i="1" s="1"/>
  <c r="M102" i="1"/>
  <c r="N105" i="1"/>
  <c r="P102" i="1"/>
  <c r="O105" i="1"/>
  <c r="Q105" i="1" s="1"/>
  <c r="Q102" i="1"/>
  <c r="R105" i="1"/>
  <c r="T102" i="1"/>
  <c r="S105" i="1"/>
  <c r="U105" i="1" s="1"/>
  <c r="U102" i="1"/>
  <c r="V103" i="1"/>
  <c r="D103" i="1"/>
  <c r="W103" i="1"/>
  <c r="Y103" i="1" s="1"/>
  <c r="E103" i="1"/>
  <c r="I103" i="1"/>
  <c r="M103" i="1"/>
  <c r="Q103" i="1"/>
  <c r="U103" i="1"/>
  <c r="V104" i="1"/>
  <c r="X104" i="1" s="1"/>
  <c r="D104" i="1"/>
  <c r="B110" i="1"/>
  <c r="V107" i="1"/>
  <c r="D107" i="1"/>
  <c r="C110" i="1"/>
  <c r="W107" i="1"/>
  <c r="Y107" i="1" s="1"/>
  <c r="E107" i="1"/>
  <c r="F110" i="1"/>
  <c r="H107" i="1"/>
  <c r="G110" i="1"/>
  <c r="I110" i="1" s="1"/>
  <c r="I107" i="1"/>
  <c r="J110" i="1"/>
  <c r="L107" i="1"/>
  <c r="K110" i="1"/>
  <c r="M110" i="1" s="1"/>
  <c r="M107" i="1"/>
  <c r="N110" i="1"/>
  <c r="P107" i="1"/>
  <c r="O110" i="1"/>
  <c r="Q110" i="1" s="1"/>
  <c r="Q107" i="1"/>
  <c r="R110" i="1"/>
  <c r="T107" i="1"/>
  <c r="S110" i="1"/>
  <c r="U110" i="1" s="1"/>
  <c r="U107" i="1"/>
  <c r="V108" i="1"/>
  <c r="D108" i="1"/>
  <c r="W108" i="1"/>
  <c r="Y108" i="1" s="1"/>
  <c r="E108" i="1"/>
  <c r="I108" i="1"/>
  <c r="M108" i="1"/>
  <c r="Q108" i="1"/>
  <c r="U108" i="1"/>
  <c r="V109" i="1"/>
  <c r="X109" i="1" s="1"/>
  <c r="D109" i="1"/>
  <c r="B114" i="1"/>
  <c r="V112" i="1"/>
  <c r="D112" i="1"/>
  <c r="C114" i="1"/>
  <c r="W112" i="1"/>
  <c r="Y112" i="1" s="1"/>
  <c r="E112" i="1"/>
  <c r="F114" i="1"/>
  <c r="H112" i="1"/>
  <c r="G114" i="1"/>
  <c r="I114" i="1" s="1"/>
  <c r="I112" i="1"/>
  <c r="J114" i="1"/>
  <c r="L112" i="1"/>
  <c r="K114" i="1"/>
  <c r="M114" i="1" s="1"/>
  <c r="M112" i="1"/>
  <c r="N114" i="1"/>
  <c r="P112" i="1"/>
  <c r="O114" i="1"/>
  <c r="Q114" i="1" s="1"/>
  <c r="Q112" i="1"/>
  <c r="R114" i="1"/>
  <c r="T112" i="1"/>
  <c r="S114" i="1"/>
  <c r="U114" i="1" s="1"/>
  <c r="U112" i="1"/>
  <c r="V113" i="1"/>
  <c r="D113" i="1"/>
  <c r="W113" i="1"/>
  <c r="Y113" i="1" s="1"/>
  <c r="E113" i="1"/>
  <c r="I113" i="1"/>
  <c r="M113" i="1"/>
  <c r="Q113" i="1"/>
  <c r="U113" i="1"/>
  <c r="B118" i="1"/>
  <c r="V116" i="1"/>
  <c r="D116" i="1"/>
  <c r="C118" i="1"/>
  <c r="W116" i="1"/>
  <c r="Y116" i="1" s="1"/>
  <c r="E116" i="1"/>
  <c r="F118" i="1"/>
  <c r="H116" i="1"/>
  <c r="G118" i="1"/>
  <c r="I118" i="1" s="1"/>
  <c r="I116" i="1"/>
  <c r="J118" i="1"/>
  <c r="L116" i="1"/>
  <c r="K118" i="1"/>
  <c r="M118" i="1" s="1"/>
  <c r="M116" i="1"/>
  <c r="N118" i="1"/>
  <c r="P116" i="1"/>
  <c r="O118" i="1"/>
  <c r="Q118" i="1" s="1"/>
  <c r="Q116" i="1"/>
  <c r="R118" i="1"/>
  <c r="T116" i="1"/>
  <c r="S118" i="1"/>
  <c r="U118" i="1" s="1"/>
  <c r="U116" i="1"/>
  <c r="V117" i="1"/>
  <c r="D117" i="1"/>
  <c r="W117" i="1"/>
  <c r="Y117" i="1" s="1"/>
  <c r="E117" i="1"/>
  <c r="I117" i="1"/>
  <c r="M117" i="1"/>
  <c r="Q117" i="1"/>
  <c r="U117" i="1"/>
  <c r="B123" i="1"/>
  <c r="V120" i="1"/>
  <c r="D120" i="1"/>
  <c r="C123" i="1"/>
  <c r="W120" i="1"/>
  <c r="Y120" i="1" s="1"/>
  <c r="E120" i="1"/>
  <c r="F123" i="1"/>
  <c r="H120" i="1"/>
  <c r="G123" i="1"/>
  <c r="I123" i="1" s="1"/>
  <c r="I120" i="1"/>
  <c r="J123" i="1"/>
  <c r="L120" i="1"/>
  <c r="K123" i="1"/>
  <c r="M123" i="1" s="1"/>
  <c r="M120" i="1"/>
  <c r="N123" i="1"/>
  <c r="P120" i="1"/>
  <c r="O123" i="1"/>
  <c r="Q123" i="1" s="1"/>
  <c r="Q120" i="1"/>
  <c r="R123" i="1"/>
  <c r="T120" i="1"/>
  <c r="S123" i="1"/>
  <c r="U123" i="1" s="1"/>
  <c r="U120" i="1"/>
  <c r="V121" i="1"/>
  <c r="D121" i="1"/>
  <c r="W121" i="1"/>
  <c r="Y121" i="1" s="1"/>
  <c r="E121" i="1"/>
  <c r="I121" i="1"/>
  <c r="M121" i="1"/>
  <c r="Q121" i="1"/>
  <c r="U121" i="1"/>
  <c r="V122" i="1"/>
  <c r="X122" i="1" s="1"/>
  <c r="D122" i="1"/>
  <c r="B128" i="1"/>
  <c r="V125" i="1"/>
  <c r="D125" i="1"/>
  <c r="C128" i="1"/>
  <c r="W125" i="1"/>
  <c r="Y125" i="1" s="1"/>
  <c r="E125" i="1"/>
  <c r="F128" i="1"/>
  <c r="H125" i="1"/>
  <c r="G128" i="1"/>
  <c r="I128" i="1" s="1"/>
  <c r="I125" i="1"/>
  <c r="J128" i="1"/>
  <c r="L125" i="1"/>
  <c r="K128" i="1"/>
  <c r="M128" i="1" s="1"/>
  <c r="M125" i="1"/>
  <c r="N128" i="1"/>
  <c r="P125" i="1"/>
  <c r="O128" i="1"/>
  <c r="Q128" i="1" s="1"/>
  <c r="Q125" i="1"/>
  <c r="R128" i="1"/>
  <c r="T125" i="1"/>
  <c r="S128" i="1"/>
  <c r="U128" i="1" s="1"/>
  <c r="U125" i="1"/>
  <c r="V126" i="1"/>
  <c r="D126" i="1"/>
  <c r="W126" i="1"/>
  <c r="Y126" i="1" s="1"/>
  <c r="E126" i="1"/>
  <c r="I126" i="1"/>
  <c r="M126" i="1"/>
  <c r="Q126" i="1"/>
  <c r="U126" i="1"/>
  <c r="V127" i="1"/>
  <c r="X127" i="1" s="1"/>
  <c r="D127" i="1"/>
  <c r="B133" i="1"/>
  <c r="V130" i="1"/>
  <c r="D130" i="1"/>
  <c r="C133" i="1"/>
  <c r="W130" i="1"/>
  <c r="Y130" i="1" s="1"/>
  <c r="E130" i="1"/>
  <c r="F133" i="1"/>
  <c r="H130" i="1"/>
  <c r="G133" i="1"/>
  <c r="I133" i="1" s="1"/>
  <c r="I130" i="1"/>
  <c r="J133" i="1"/>
  <c r="L130" i="1"/>
  <c r="K133" i="1"/>
  <c r="M133" i="1" s="1"/>
  <c r="M130" i="1"/>
  <c r="N133" i="1"/>
  <c r="P130" i="1"/>
  <c r="O133" i="1"/>
  <c r="Q133" i="1" s="1"/>
  <c r="Q130" i="1"/>
  <c r="R133" i="1"/>
  <c r="T130" i="1"/>
  <c r="S133" i="1"/>
  <c r="U133" i="1" s="1"/>
  <c r="U130" i="1"/>
  <c r="V131" i="1"/>
  <c r="D131" i="1"/>
  <c r="W131" i="1"/>
  <c r="Y131" i="1" s="1"/>
  <c r="E131" i="1"/>
  <c r="I131" i="1"/>
  <c r="M131" i="1"/>
  <c r="Q131" i="1"/>
  <c r="U131" i="1"/>
  <c r="V132" i="1"/>
  <c r="X132" i="1" s="1"/>
  <c r="D132" i="1"/>
  <c r="X131" i="1" l="1"/>
  <c r="T133" i="1"/>
  <c r="P133" i="1"/>
  <c r="L133" i="1"/>
  <c r="H133" i="1"/>
  <c r="W133" i="1"/>
  <c r="E133" i="1"/>
  <c r="X130" i="1"/>
  <c r="V133" i="1"/>
  <c r="X133" i="1" s="1"/>
  <c r="D133" i="1"/>
  <c r="X126" i="1"/>
  <c r="T128" i="1"/>
  <c r="P128" i="1"/>
  <c r="L128" i="1"/>
  <c r="H128" i="1"/>
  <c r="W128" i="1"/>
  <c r="E128" i="1"/>
  <c r="X125" i="1"/>
  <c r="V128" i="1"/>
  <c r="X128" i="1" s="1"/>
  <c r="D128" i="1"/>
  <c r="X121" i="1"/>
  <c r="T123" i="1"/>
  <c r="P123" i="1"/>
  <c r="L123" i="1"/>
  <c r="H123" i="1"/>
  <c r="W123" i="1"/>
  <c r="E123" i="1"/>
  <c r="X120" i="1"/>
  <c r="V123" i="1"/>
  <c r="X123" i="1" s="1"/>
  <c r="D123" i="1"/>
  <c r="X117" i="1"/>
  <c r="T118" i="1"/>
  <c r="P118" i="1"/>
  <c r="L118" i="1"/>
  <c r="H118" i="1"/>
  <c r="W118" i="1"/>
  <c r="E118" i="1"/>
  <c r="X116" i="1"/>
  <c r="V118" i="1"/>
  <c r="X118" i="1" s="1"/>
  <c r="D118" i="1"/>
  <c r="X113" i="1"/>
  <c r="T114" i="1"/>
  <c r="P114" i="1"/>
  <c r="L114" i="1"/>
  <c r="H114" i="1"/>
  <c r="W114" i="1"/>
  <c r="E114" i="1"/>
  <c r="X112" i="1"/>
  <c r="V114" i="1"/>
  <c r="X114" i="1" s="1"/>
  <c r="D114" i="1"/>
  <c r="X108" i="1"/>
  <c r="T110" i="1"/>
  <c r="P110" i="1"/>
  <c r="L110" i="1"/>
  <c r="H110" i="1"/>
  <c r="W110" i="1"/>
  <c r="E110" i="1"/>
  <c r="X107" i="1"/>
  <c r="V110" i="1"/>
  <c r="X110" i="1" s="1"/>
  <c r="D110" i="1"/>
  <c r="X103" i="1"/>
  <c r="T105" i="1"/>
  <c r="P105" i="1"/>
  <c r="L105" i="1"/>
  <c r="H105" i="1"/>
  <c r="W105" i="1"/>
  <c r="E105" i="1"/>
  <c r="X102" i="1"/>
  <c r="V105" i="1"/>
  <c r="X105" i="1" s="1"/>
  <c r="D105" i="1"/>
  <c r="X98" i="1"/>
  <c r="T100" i="1"/>
  <c r="P100" i="1"/>
  <c r="L100" i="1"/>
  <c r="H100" i="1"/>
  <c r="W100" i="1"/>
  <c r="E100" i="1"/>
  <c r="X97" i="1"/>
  <c r="V100" i="1"/>
  <c r="X100" i="1" s="1"/>
  <c r="D100" i="1"/>
  <c r="X95" i="1"/>
  <c r="X89" i="1"/>
  <c r="T90" i="1"/>
  <c r="P90" i="1"/>
  <c r="L90" i="1"/>
  <c r="H90" i="1"/>
  <c r="W90" i="1"/>
  <c r="E90" i="1"/>
  <c r="X88" i="1"/>
  <c r="V90" i="1"/>
  <c r="X90" i="1" s="1"/>
  <c r="D90" i="1"/>
  <c r="X84" i="1"/>
  <c r="T86" i="1"/>
  <c r="P86" i="1"/>
  <c r="L86" i="1"/>
  <c r="H86" i="1"/>
  <c r="W86" i="1"/>
  <c r="E86" i="1"/>
  <c r="X83" i="1"/>
  <c r="V86" i="1"/>
  <c r="X86" i="1" s="1"/>
  <c r="D86" i="1"/>
  <c r="X79" i="1"/>
  <c r="T81" i="1"/>
  <c r="P81" i="1"/>
  <c r="L81" i="1"/>
  <c r="H81" i="1"/>
  <c r="W81" i="1"/>
  <c r="E81" i="1"/>
  <c r="X78" i="1"/>
  <c r="V81" i="1"/>
  <c r="X81" i="1" s="1"/>
  <c r="D81" i="1"/>
  <c r="X74" i="1"/>
  <c r="T76" i="1"/>
  <c r="P76" i="1"/>
  <c r="L76" i="1"/>
  <c r="H76" i="1"/>
  <c r="W76" i="1"/>
  <c r="E76" i="1"/>
  <c r="X73" i="1"/>
  <c r="V76" i="1"/>
  <c r="X76" i="1" s="1"/>
  <c r="D76" i="1"/>
  <c r="X69" i="1"/>
  <c r="T71" i="1"/>
  <c r="P71" i="1"/>
  <c r="L71" i="1"/>
  <c r="H71" i="1"/>
  <c r="W71" i="1"/>
  <c r="E71" i="1"/>
  <c r="X68" i="1"/>
  <c r="V71" i="1"/>
  <c r="X71" i="1" s="1"/>
  <c r="D71" i="1"/>
  <c r="X64" i="1"/>
  <c r="T66" i="1"/>
  <c r="P66" i="1"/>
  <c r="L66" i="1"/>
  <c r="H66" i="1"/>
  <c r="W66" i="1"/>
  <c r="E66" i="1"/>
  <c r="X63" i="1"/>
  <c r="V66" i="1"/>
  <c r="X66" i="1" s="1"/>
  <c r="D66" i="1"/>
  <c r="X61" i="1"/>
  <c r="V56" i="1"/>
  <c r="X56" i="1" s="1"/>
  <c r="D56" i="1"/>
  <c r="X51" i="1"/>
  <c r="T53" i="1"/>
  <c r="P53" i="1"/>
  <c r="L53" i="1"/>
  <c r="H53" i="1"/>
  <c r="W53" i="1"/>
  <c r="E53" i="1"/>
  <c r="X50" i="1"/>
  <c r="V53" i="1"/>
  <c r="X53" i="1" s="1"/>
  <c r="D53" i="1"/>
  <c r="X46" i="1"/>
  <c r="T48" i="1"/>
  <c r="P48" i="1"/>
  <c r="L48" i="1"/>
  <c r="H48" i="1"/>
  <c r="W48" i="1"/>
  <c r="E48" i="1"/>
  <c r="X45" i="1"/>
  <c r="V48" i="1"/>
  <c r="X48" i="1" s="1"/>
  <c r="D48" i="1"/>
  <c r="X41" i="1"/>
  <c r="T43" i="1"/>
  <c r="P43" i="1"/>
  <c r="L43" i="1"/>
  <c r="H43" i="1"/>
  <c r="W43" i="1"/>
  <c r="E43" i="1"/>
  <c r="X40" i="1"/>
  <c r="V43" i="1"/>
  <c r="X43" i="1" s="1"/>
  <c r="D43" i="1"/>
  <c r="X36" i="1"/>
  <c r="T38" i="1"/>
  <c r="P38" i="1"/>
  <c r="L38" i="1"/>
  <c r="H38" i="1"/>
  <c r="W38" i="1"/>
  <c r="E38" i="1"/>
  <c r="X35" i="1"/>
  <c r="V38" i="1"/>
  <c r="X38" i="1" s="1"/>
  <c r="D38" i="1"/>
  <c r="X31" i="1"/>
  <c r="T33" i="1"/>
  <c r="P33" i="1"/>
  <c r="L33" i="1"/>
  <c r="H33" i="1"/>
  <c r="W33" i="1"/>
  <c r="E33" i="1"/>
  <c r="X30" i="1"/>
  <c r="V33" i="1"/>
  <c r="X33" i="1" s="1"/>
  <c r="D33" i="1"/>
  <c r="X26" i="1"/>
  <c r="T28" i="1"/>
  <c r="P28" i="1"/>
  <c r="L28" i="1"/>
  <c r="H28" i="1"/>
  <c r="W28" i="1"/>
  <c r="E28" i="1"/>
  <c r="X25" i="1"/>
  <c r="V28" i="1"/>
  <c r="X28" i="1" s="1"/>
  <c r="D28" i="1"/>
  <c r="X21" i="1"/>
  <c r="T23" i="1"/>
  <c r="P23" i="1"/>
  <c r="L23" i="1"/>
  <c r="H23" i="1"/>
  <c r="W23" i="1"/>
  <c r="E23" i="1"/>
  <c r="X20" i="1"/>
  <c r="V23" i="1"/>
  <c r="X23" i="1" s="1"/>
  <c r="D23" i="1"/>
  <c r="X16" i="1"/>
  <c r="S134" i="1"/>
  <c r="U18" i="1"/>
  <c r="R134" i="1"/>
  <c r="T134" i="1" s="1"/>
  <c r="T18" i="1"/>
  <c r="O134" i="1"/>
  <c r="Q18" i="1"/>
  <c r="N134" i="1"/>
  <c r="P134" i="1" s="1"/>
  <c r="P18" i="1"/>
  <c r="K134" i="1"/>
  <c r="M18" i="1"/>
  <c r="J134" i="1"/>
  <c r="L134" i="1" s="1"/>
  <c r="L18" i="1"/>
  <c r="G134" i="1"/>
  <c r="I18" i="1"/>
  <c r="F134" i="1"/>
  <c r="H134" i="1" s="1"/>
  <c r="H18" i="1"/>
  <c r="C134" i="1"/>
  <c r="W18" i="1"/>
  <c r="E18" i="1"/>
  <c r="X15" i="1"/>
  <c r="B134" i="1"/>
  <c r="V18" i="1"/>
  <c r="X18" i="1" s="1"/>
  <c r="D18" i="1"/>
  <c r="X9" i="1"/>
  <c r="S12" i="1"/>
  <c r="U11" i="1"/>
  <c r="R12" i="1"/>
  <c r="T11" i="1"/>
  <c r="O12" i="1"/>
  <c r="Q11" i="1"/>
  <c r="N12" i="1"/>
  <c r="P11" i="1"/>
  <c r="K12" i="1"/>
  <c r="M11" i="1"/>
  <c r="J12" i="1"/>
  <c r="L11" i="1"/>
  <c r="G12" i="1"/>
  <c r="I11" i="1"/>
  <c r="F12" i="1"/>
  <c r="H11" i="1"/>
  <c r="C12" i="1"/>
  <c r="W11" i="1"/>
  <c r="E11" i="1"/>
  <c r="X8" i="1"/>
  <c r="B12" i="1"/>
  <c r="V11" i="1"/>
  <c r="X11" i="1" s="1"/>
  <c r="D11" i="1"/>
  <c r="B135" i="1" l="1"/>
  <c r="V12" i="1"/>
  <c r="D12" i="1"/>
  <c r="Y11" i="1"/>
  <c r="C135" i="1"/>
  <c r="W12" i="1"/>
  <c r="Y12" i="1" s="1"/>
  <c r="E12" i="1"/>
  <c r="F135" i="1"/>
  <c r="H12" i="1"/>
  <c r="G135" i="1"/>
  <c r="I12" i="1"/>
  <c r="J135" i="1"/>
  <c r="L12" i="1"/>
  <c r="K135" i="1"/>
  <c r="M12" i="1"/>
  <c r="N135" i="1"/>
  <c r="P12" i="1"/>
  <c r="O135" i="1"/>
  <c r="Q12" i="1"/>
  <c r="R135" i="1"/>
  <c r="T12" i="1"/>
  <c r="S135" i="1"/>
  <c r="U12" i="1"/>
  <c r="V134" i="1"/>
  <c r="D134" i="1"/>
  <c r="Y18" i="1"/>
  <c r="W134" i="1"/>
  <c r="Y134" i="1" s="1"/>
  <c r="E134" i="1"/>
  <c r="I134" i="1"/>
  <c r="M134" i="1"/>
  <c r="Q134" i="1"/>
  <c r="U134" i="1"/>
  <c r="Y23" i="1"/>
  <c r="Y28" i="1"/>
  <c r="Y33" i="1"/>
  <c r="Y38" i="1"/>
  <c r="Y43" i="1"/>
  <c r="Y48" i="1"/>
  <c r="Y53" i="1"/>
  <c r="Y66" i="1"/>
  <c r="Y71" i="1"/>
  <c r="Y76" i="1"/>
  <c r="Y81" i="1"/>
  <c r="Y86" i="1"/>
  <c r="Y90" i="1"/>
  <c r="Y100" i="1"/>
  <c r="Y105" i="1"/>
  <c r="Y110" i="1"/>
  <c r="Y114" i="1"/>
  <c r="Y118" i="1"/>
  <c r="Y123" i="1"/>
  <c r="Y128" i="1"/>
  <c r="Y133" i="1"/>
  <c r="X134" i="1" l="1"/>
  <c r="S136" i="1"/>
  <c r="U135" i="1"/>
  <c r="R136" i="1"/>
  <c r="T136" i="1" s="1"/>
  <c r="T135" i="1"/>
  <c r="O136" i="1"/>
  <c r="Q135" i="1"/>
  <c r="N136" i="1"/>
  <c r="P136" i="1" s="1"/>
  <c r="P135" i="1"/>
  <c r="K136" i="1"/>
  <c r="M135" i="1"/>
  <c r="J136" i="1"/>
  <c r="L136" i="1" s="1"/>
  <c r="L135" i="1"/>
  <c r="G136" i="1"/>
  <c r="I135" i="1"/>
  <c r="F136" i="1"/>
  <c r="H136" i="1" s="1"/>
  <c r="H135" i="1"/>
  <c r="C136" i="1"/>
  <c r="W135" i="1"/>
  <c r="E135" i="1"/>
  <c r="X12" i="1"/>
  <c r="B136" i="1"/>
  <c r="V135" i="1"/>
  <c r="X135" i="1" s="1"/>
  <c r="D135" i="1"/>
  <c r="V136" i="1" l="1"/>
  <c r="D136" i="1"/>
  <c r="Y135" i="1"/>
  <c r="W136" i="1"/>
  <c r="Y136" i="1" s="1"/>
  <c r="E136" i="1"/>
  <c r="I136" i="1"/>
  <c r="M136" i="1"/>
  <c r="Q136" i="1"/>
  <c r="U136" i="1"/>
  <c r="X136" i="1" l="1"/>
</calcChain>
</file>

<file path=xl/sharedStrings.xml><?xml version="1.0" encoding="utf-8"?>
<sst xmlns="http://schemas.openxmlformats.org/spreadsheetml/2006/main" count="164" uniqueCount="144">
  <si>
    <t>Michigan Statewide Independent Living Corp</t>
  </si>
  <si>
    <t xml:space="preserve">Budget vs. Actuals: FY2021_2022 - FY22 P&amp;L </t>
  </si>
  <si>
    <t>October 2021 - February 2022</t>
  </si>
  <si>
    <t>Oct 2021</t>
  </si>
  <si>
    <t>Nov 2021</t>
  </si>
  <si>
    <t>Dec 2021</t>
  </si>
  <si>
    <t>Jan 2022</t>
  </si>
  <si>
    <t>Feb 2022</t>
  </si>
  <si>
    <t>Total</t>
  </si>
  <si>
    <t>Actual</t>
  </si>
  <si>
    <t>Budget</t>
  </si>
  <si>
    <t>over Budget</t>
  </si>
  <si>
    <t>% of Budget</t>
  </si>
  <si>
    <t>Revenue</t>
  </si>
  <si>
    <t xml:space="preserve">   4010-00 MRS Grant</t>
  </si>
  <si>
    <t xml:space="preserve">   4020-00 BSBP Grant</t>
  </si>
  <si>
    <t xml:space="preserve">   4900-00 Interest Income</t>
  </si>
  <si>
    <t>Total Revenue</t>
  </si>
  <si>
    <t>Gross Profit</t>
  </si>
  <si>
    <t>Expenditures</t>
  </si>
  <si>
    <t xml:space="preserve">   5000-00 Wage Expense</t>
  </si>
  <si>
    <t xml:space="preserve">      5000-01 Wages-MRS</t>
  </si>
  <si>
    <t xml:space="preserve">      5000-02 Wages-BSBP</t>
  </si>
  <si>
    <t xml:space="preserve">      5000-99 Wages-Unallocated</t>
  </si>
  <si>
    <t xml:space="preserve">   Total 5000-00 Wage Expense</t>
  </si>
  <si>
    <t xml:space="preserve">   5100-00 Social Security Expense</t>
  </si>
  <si>
    <t xml:space="preserve">      5100-01 Social Sec-MRS</t>
  </si>
  <si>
    <t xml:space="preserve">      5100-02 Social Sec-BSBP</t>
  </si>
  <si>
    <t xml:space="preserve">      5100-99 Social Sec-Unallacated</t>
  </si>
  <si>
    <t xml:space="preserve">   Total 5100-00 Social Security Expense</t>
  </si>
  <si>
    <t xml:space="preserve">   5200-00 Medicare Expense</t>
  </si>
  <si>
    <t xml:space="preserve">      5200-01 Medicare-MRS</t>
  </si>
  <si>
    <t xml:space="preserve">      5200-02 Medicare-BSBP</t>
  </si>
  <si>
    <t xml:space="preserve">      5200-99 Medicare-Unallocated</t>
  </si>
  <si>
    <t xml:space="preserve">   Total 5200-00 Medicare Expense</t>
  </si>
  <si>
    <t xml:space="preserve">   5300-00 UIA Expense</t>
  </si>
  <si>
    <t xml:space="preserve">      5300-01 UIA-MRS</t>
  </si>
  <si>
    <t xml:space="preserve">      5300-02 UIA-BSBP</t>
  </si>
  <si>
    <t xml:space="preserve">      5300-99 UIA-Unallocated</t>
  </si>
  <si>
    <t xml:space="preserve">   Total 5300-00 UIA Expense</t>
  </si>
  <si>
    <t xml:space="preserve">   5400-00 Dental Insurance</t>
  </si>
  <si>
    <t xml:space="preserve">      5400-01 Dental-MRS</t>
  </si>
  <si>
    <t xml:space="preserve">      5400-02 Dental-BSBP</t>
  </si>
  <si>
    <t xml:space="preserve">      5400-99 Dental-Unallocated</t>
  </si>
  <si>
    <t xml:space="preserve">   Total 5400-00 Dental Insurance</t>
  </si>
  <si>
    <t xml:space="preserve">   5500-00 Health Insurance Expense</t>
  </si>
  <si>
    <t xml:space="preserve">      5500-01 Health-MRS</t>
  </si>
  <si>
    <t xml:space="preserve">      5500-02 Health-BSBP</t>
  </si>
  <si>
    <t xml:space="preserve">      5500-99 Health-Unallocated</t>
  </si>
  <si>
    <t xml:space="preserve">   Total 5500-00 Health Insurance Expense</t>
  </si>
  <si>
    <t xml:space="preserve">   5600-00 Disability/Life Expense</t>
  </si>
  <si>
    <t xml:space="preserve">      5600-01 Disability-MRS</t>
  </si>
  <si>
    <t xml:space="preserve">      5600-02 Disability-BSBP</t>
  </si>
  <si>
    <t xml:space="preserve">      5600-99 Disability-Unallocated</t>
  </si>
  <si>
    <t xml:space="preserve">   Total 5600-00 Disability/Life Expense</t>
  </si>
  <si>
    <t xml:space="preserve">   5700-00 Professional Fees</t>
  </si>
  <si>
    <t xml:space="preserve">      5700-01 Professional-MRS</t>
  </si>
  <si>
    <t xml:space="preserve">      5700-02 Professional-BSBP</t>
  </si>
  <si>
    <t xml:space="preserve">      5700-99 Professional-Unallocated</t>
  </si>
  <si>
    <t xml:space="preserve">   Total 5700-00 Professional Fees</t>
  </si>
  <si>
    <t xml:space="preserve">   5850-00 PTO</t>
  </si>
  <si>
    <t xml:space="preserve">      5850-99 PTO Unallocated</t>
  </si>
  <si>
    <t xml:space="preserve">   Total 5850-00 PTO</t>
  </si>
  <si>
    <t xml:space="preserve">   5900-00 Contract Services</t>
  </si>
  <si>
    <t xml:space="preserve">      5900-01 Contract-MRS</t>
  </si>
  <si>
    <t xml:space="preserve">      5900-02 Contract-BSBP</t>
  </si>
  <si>
    <t xml:space="preserve">      5900-99 Contract-Unallocated</t>
  </si>
  <si>
    <t xml:space="preserve">   Total 5900-00 Contract Services</t>
  </si>
  <si>
    <t xml:space="preserve">   5950-00 Retirement</t>
  </si>
  <si>
    <t xml:space="preserve">      5950-01 Retirement-MRS</t>
  </si>
  <si>
    <t xml:space="preserve">      5950-02 Retirement-BSBP</t>
  </si>
  <si>
    <t xml:space="preserve">      5950-99 Retirement-Unallocated</t>
  </si>
  <si>
    <t xml:space="preserve">   Total 5950-00 Retirement</t>
  </si>
  <si>
    <t xml:space="preserve">   6000-00 Rent Expense</t>
  </si>
  <si>
    <t xml:space="preserve">      6000-01 Rent-MRS</t>
  </si>
  <si>
    <t xml:space="preserve">      6000-02 Rent-BSBP</t>
  </si>
  <si>
    <t xml:space="preserve">      6000-99 Rent-Unallocated</t>
  </si>
  <si>
    <t xml:space="preserve">   Total 6000-00 Rent Expense</t>
  </si>
  <si>
    <t xml:space="preserve">   6100-00 Communications</t>
  </si>
  <si>
    <t xml:space="preserve">      6100-01 Communication-MRS</t>
  </si>
  <si>
    <t xml:space="preserve">      6100-02 Communication-BSBP</t>
  </si>
  <si>
    <t xml:space="preserve">      6100-99 Communication-Unallocated</t>
  </si>
  <si>
    <t xml:space="preserve">   Total 6100-00 Communications</t>
  </si>
  <si>
    <t xml:space="preserve">   6200-00 Audit</t>
  </si>
  <si>
    <t xml:space="preserve">      6200-01 Audit-MRS</t>
  </si>
  <si>
    <t xml:space="preserve">      6200-02 Audit-BSBP</t>
  </si>
  <si>
    <t xml:space="preserve">      6200-99 Audit-Unallocated</t>
  </si>
  <si>
    <t xml:space="preserve">   Total 6200-00 Audit</t>
  </si>
  <si>
    <t xml:space="preserve">   6300-00 Insurance</t>
  </si>
  <si>
    <t xml:space="preserve">      6300-01 Insurance-MRS</t>
  </si>
  <si>
    <t xml:space="preserve">      6300-02 Insurance-BSBP</t>
  </si>
  <si>
    <t xml:space="preserve">      6300-99 Insurance-Unallocated</t>
  </si>
  <si>
    <t xml:space="preserve">   Total 6300-00 Insurance</t>
  </si>
  <si>
    <t xml:space="preserve">   6400-00 Postage</t>
  </si>
  <si>
    <t xml:space="preserve">      6400-01 Postage-MRS</t>
  </si>
  <si>
    <t xml:space="preserve">      6400-02 Postage-BSBP</t>
  </si>
  <si>
    <t xml:space="preserve">   Total 6400-00 Postage</t>
  </si>
  <si>
    <t xml:space="preserve">   6550-00 Meals</t>
  </si>
  <si>
    <t xml:space="preserve">      6550-01 Meals-MRS</t>
  </si>
  <si>
    <t xml:space="preserve">      6550-02 Meals-BSBP</t>
  </si>
  <si>
    <t xml:space="preserve">      6550-99 Meals-Unallocated</t>
  </si>
  <si>
    <t xml:space="preserve">   Total 6550-00 Meals</t>
  </si>
  <si>
    <t xml:space="preserve">   6600-00 Supplies</t>
  </si>
  <si>
    <t xml:space="preserve">      6600-01 Supplies-MRS</t>
  </si>
  <si>
    <t xml:space="preserve">      6600-02 Supplies-BSBP</t>
  </si>
  <si>
    <t xml:space="preserve">      6600-99 Supplies-Unallocated</t>
  </si>
  <si>
    <t xml:space="preserve">   Total 6600-00 Supplies</t>
  </si>
  <si>
    <t xml:space="preserve">   6700-00 Statewide Data System License</t>
  </si>
  <si>
    <t xml:space="preserve">      6700-01 Data System-MRS</t>
  </si>
  <si>
    <t xml:space="preserve">      6700-02 Data System-BSBP</t>
  </si>
  <si>
    <t xml:space="preserve">      6700-99 Data System-Unallocated</t>
  </si>
  <si>
    <t xml:space="preserve">   Total 6700-00 Statewide Data System License</t>
  </si>
  <si>
    <t xml:space="preserve">   6800-00 Accomodations</t>
  </si>
  <si>
    <t xml:space="preserve">      6800-01 Accomodations-MRS</t>
  </si>
  <si>
    <t xml:space="preserve">      6800-02 Accomodations-BSBP</t>
  </si>
  <si>
    <t xml:space="preserve">      6800-99 Accomodations-Unallocated</t>
  </si>
  <si>
    <t xml:space="preserve">   Total 6800-00 Accomodations</t>
  </si>
  <si>
    <t xml:space="preserve">   6900-00 Training</t>
  </si>
  <si>
    <t xml:space="preserve">      6900-01 Training-MRS</t>
  </si>
  <si>
    <t xml:space="preserve">      6900-02 Training-BSBP</t>
  </si>
  <si>
    <t xml:space="preserve">   Total 6900-00 Training</t>
  </si>
  <si>
    <t xml:space="preserve">   7000-00 Travel</t>
  </si>
  <si>
    <t xml:space="preserve">      7000-01 Travel-MRS</t>
  </si>
  <si>
    <t xml:space="preserve">      7000-02 Travel-BSBP</t>
  </si>
  <si>
    <t xml:space="preserve">   Total 7000-00 Travel</t>
  </si>
  <si>
    <t xml:space="preserve">   7100-00 Council Meetings</t>
  </si>
  <si>
    <t xml:space="preserve">      7100-01 Council Meeting-MRS</t>
  </si>
  <si>
    <t xml:space="preserve">      7100-02 Council Meeting-BSBP</t>
  </si>
  <si>
    <t xml:space="preserve">      7100-99 Council Meeting-Unallocated</t>
  </si>
  <si>
    <t xml:space="preserve">   Total 7100-00 Council Meetings</t>
  </si>
  <si>
    <t xml:space="preserve">   7300-00 SPIL Support</t>
  </si>
  <si>
    <t xml:space="preserve">      7300-01 SPIL-MRS</t>
  </si>
  <si>
    <t xml:space="preserve">      7300-02 SPIL-BSBP</t>
  </si>
  <si>
    <t xml:space="preserve">      7300-99 SPIL-Unallocated</t>
  </si>
  <si>
    <t xml:space="preserve">   Total 7300-00 SPIL Support</t>
  </si>
  <si>
    <t xml:space="preserve">   7900-00 Miscellaneous</t>
  </si>
  <si>
    <t xml:space="preserve">      7900-01 Misc-MRS</t>
  </si>
  <si>
    <t xml:space="preserve">      7900-02 Misc-BSBP</t>
  </si>
  <si>
    <t xml:space="preserve">      7900-99 Misc-Unallocated</t>
  </si>
  <si>
    <t xml:space="preserve">   Total 7900-00 Miscellaneous</t>
  </si>
  <si>
    <t>Total Expenditures</t>
  </si>
  <si>
    <t>Net Operating Revenue</t>
  </si>
  <si>
    <t>Net Revenue</t>
  </si>
  <si>
    <t>Monday, Mar 07, 2022 07:00:54 PM GMT-8 - Accrual Basis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</si>
</sst>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_€"/>
    <numFmt numFmtId="165" formatCode="&quot;$&quot;* #,##0.00\ _€"/>
  </numFmts>
  <fonts count="6">
    <font>
      <sz val="11"/>
      <color indexed="8"/>
      <name val="Calibri"/>
      <family val="2"/>
      <scheme val="minor"/>
    </font>
    <font>
      <b/>
      <sz val="9"/>
      <color indexed="8"/>
      <name val="Arial"/>
    </font>
    <font>
      <b/>
      <sz val="8"/>
      <color indexed="8"/>
      <name val="Arial"/>
    </font>
    <font>
      <sz val="8"/>
      <color indexed="8"/>
      <name val="Arial"/>
    </font>
    <font>
      <b/>
      <sz val="14"/>
      <color indexed="8"/>
      <name val="Arial"/>
    </font>
    <font>
      <b/>
      <sz val="10"/>
      <color indexed="8"/>
      <name val="Arial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wrapText="1"/>
    </xf>
    <xf numFmtId="0" fontId="2" fillId="0" borderId="0" xfId="0" applyFont="1" applyAlignment="1">
      <alignment horizontal="left" wrapText="1"/>
    </xf>
    <xf numFmtId="164" fontId="3" fillId="0" borderId="0" xfId="0" applyNumberFormat="1" applyFont="1" applyAlignment="1">
      <alignment wrapText="1"/>
    </xf>
    <xf numFmtId="164" fontId="3" fillId="0" borderId="0" xfId="0" applyNumberFormat="1" applyFont="1" applyAlignment="1">
      <alignment horizontal="right" wrapText="1"/>
    </xf>
    <xf numFmtId="10" fontId="3" fillId="0" borderId="0" xfId="0" applyNumberFormat="1" applyFont="1" applyAlignment="1">
      <alignment horizontal="right" wrapText="1"/>
    </xf>
    <xf numFmtId="165" fontId="2" fillId="0" borderId="2" xfId="0" applyNumberFormat="1" applyFont="1" applyBorder="1" applyAlignment="1">
      <alignment horizontal="right" wrapText="1"/>
    </xf>
    <xf numFmtId="10" fontId="2" fillId="0" borderId="2" xfId="0" applyNumberFormat="1" applyFont="1" applyBorder="1" applyAlignment="1">
      <alignment horizontal="right" wrapText="1"/>
    </xf>
    <xf numFmtId="0" fontId="1" fillId="0" borderId="1" xfId="0" applyFont="1" applyBorder="1" applyAlignment="1">
      <alignment horizontal="center"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140"/>
  <sheetViews>
    <sheetView tabSelected="1" workbookViewId="0"/>
  </sheetViews>
  <sheetFormatPr defaultRowHeight="15"/>
  <cols>
    <col min="1" max="1" width="40.42578125" customWidth="1"/>
    <col min="2" max="3" width="9.42578125" customWidth="1"/>
    <col min="4" max="4" width="11.140625" customWidth="1"/>
    <col min="5" max="5" width="13.7109375" customWidth="1"/>
    <col min="6" max="6" width="10.28515625" customWidth="1"/>
    <col min="7" max="7" width="9.42578125" customWidth="1"/>
    <col min="8" max="8" width="11.140625" customWidth="1"/>
    <col min="9" max="9" width="12.85546875" customWidth="1"/>
    <col min="10" max="11" width="9.42578125" customWidth="1"/>
    <col min="12" max="13" width="10.28515625" customWidth="1"/>
    <col min="14" max="15" width="9.42578125" customWidth="1"/>
    <col min="16" max="16" width="8.5703125" customWidth="1"/>
    <col min="17" max="17" width="10.28515625" customWidth="1"/>
    <col min="18" max="19" width="9.42578125" customWidth="1"/>
    <col min="20" max="23" width="10.28515625" customWidth="1"/>
    <col min="24" max="24" width="11.140625" customWidth="1"/>
    <col min="25" max="25" width="10.28515625" customWidth="1"/>
  </cols>
  <sheetData>
    <row r="1" spans="1:25">
      <c r="A1" s="12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</row>
    <row r="2" spans="1:25">
      <c r="A2" s="12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</row>
    <row r="3" spans="1:25">
      <c r="A3" s="13" t="s">
        <v>2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</row>
    <row r="5" spans="1:25">
      <c r="A5" s="1"/>
      <c r="B5" s="9" t="s">
        <v>3</v>
      </c>
      <c r="C5" s="10"/>
      <c r="D5" s="10"/>
      <c r="E5" s="10"/>
      <c r="F5" s="9" t="s">
        <v>4</v>
      </c>
      <c r="G5" s="10"/>
      <c r="H5" s="10"/>
      <c r="I5" s="10"/>
      <c r="J5" s="9" t="s">
        <v>5</v>
      </c>
      <c r="K5" s="10"/>
      <c r="L5" s="10"/>
      <c r="M5" s="10"/>
      <c r="N5" s="9" t="s">
        <v>6</v>
      </c>
      <c r="O5" s="10"/>
      <c r="P5" s="10"/>
      <c r="Q5" s="10"/>
      <c r="R5" s="9" t="s">
        <v>7</v>
      </c>
      <c r="S5" s="10"/>
      <c r="T5" s="10"/>
      <c r="U5" s="10"/>
      <c r="V5" s="9" t="s">
        <v>8</v>
      </c>
      <c r="W5" s="10"/>
      <c r="X5" s="10"/>
      <c r="Y5" s="10"/>
    </row>
    <row r="6" spans="1:25">
      <c r="A6" s="1"/>
      <c r="B6" s="2" t="s">
        <v>9</v>
      </c>
      <c r="C6" s="2" t="s">
        <v>10</v>
      </c>
      <c r="D6" s="2" t="s">
        <v>11</v>
      </c>
      <c r="E6" s="2" t="s">
        <v>12</v>
      </c>
      <c r="F6" s="2" t="s">
        <v>9</v>
      </c>
      <c r="G6" s="2" t="s">
        <v>10</v>
      </c>
      <c r="H6" s="2" t="s">
        <v>11</v>
      </c>
      <c r="I6" s="2" t="s">
        <v>12</v>
      </c>
      <c r="J6" s="2" t="s">
        <v>9</v>
      </c>
      <c r="K6" s="2" t="s">
        <v>10</v>
      </c>
      <c r="L6" s="2" t="s">
        <v>11</v>
      </c>
      <c r="M6" s="2" t="s">
        <v>12</v>
      </c>
      <c r="N6" s="2" t="s">
        <v>9</v>
      </c>
      <c r="O6" s="2" t="s">
        <v>10</v>
      </c>
      <c r="P6" s="2" t="s">
        <v>11</v>
      </c>
      <c r="Q6" s="2" t="s">
        <v>12</v>
      </c>
      <c r="R6" s="2" t="s">
        <v>9</v>
      </c>
      <c r="S6" s="2" t="s">
        <v>10</v>
      </c>
      <c r="T6" s="2" t="s">
        <v>11</v>
      </c>
      <c r="U6" s="2" t="s">
        <v>12</v>
      </c>
      <c r="V6" s="2" t="s">
        <v>9</v>
      </c>
      <c r="W6" s="2" t="s">
        <v>10</v>
      </c>
      <c r="X6" s="2" t="s">
        <v>11</v>
      </c>
      <c r="Y6" s="2" t="s">
        <v>12</v>
      </c>
    </row>
    <row r="7" spans="1:25">
      <c r="A7" s="3" t="s">
        <v>13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</row>
    <row r="8" spans="1:25">
      <c r="A8" s="3" t="s">
        <v>14</v>
      </c>
      <c r="B8" s="5">
        <f>12300.97</f>
        <v>12300.97</v>
      </c>
      <c r="C8" s="5">
        <f>18880.25</f>
        <v>18880.25</v>
      </c>
      <c r="D8" s="5">
        <f>(B8)-(C8)</f>
        <v>-6579.2800000000007</v>
      </c>
      <c r="E8" s="6">
        <f>IF(C8=0,"",(B8)/(C8))</f>
        <v>0.65152580077064659</v>
      </c>
      <c r="F8" s="5">
        <f>6402.64</f>
        <v>6402.64</v>
      </c>
      <c r="G8" s="5">
        <f>18880.25</f>
        <v>18880.25</v>
      </c>
      <c r="H8" s="5">
        <f>(F8)-(G8)</f>
        <v>-12477.61</v>
      </c>
      <c r="I8" s="6">
        <f>IF(G8=0,"",(F8)/(G8))</f>
        <v>0.33911839091113732</v>
      </c>
      <c r="J8" s="5">
        <f>14663.66</f>
        <v>14663.66</v>
      </c>
      <c r="K8" s="5">
        <f>18880.25</f>
        <v>18880.25</v>
      </c>
      <c r="L8" s="5">
        <f>(J8)-(K8)</f>
        <v>-4216.59</v>
      </c>
      <c r="M8" s="6">
        <f>IF(K8=0,"",(J8)/(K8))</f>
        <v>0.77666662252883301</v>
      </c>
      <c r="N8" s="5">
        <f>20987.83</f>
        <v>20987.83</v>
      </c>
      <c r="O8" s="5">
        <f>18880.25</f>
        <v>18880.25</v>
      </c>
      <c r="P8" s="5">
        <f>(N8)-(O8)</f>
        <v>2107.5800000000017</v>
      </c>
      <c r="Q8" s="6">
        <f>IF(O8=0,"",(N8)/(O8))</f>
        <v>1.1116288184743317</v>
      </c>
      <c r="R8" s="5">
        <f>14540.38</f>
        <v>14540.38</v>
      </c>
      <c r="S8" s="5">
        <f>18880.25</f>
        <v>18880.25</v>
      </c>
      <c r="T8" s="5">
        <f>(R8)-(S8)</f>
        <v>-4339.8700000000008</v>
      </c>
      <c r="U8" s="6">
        <f>IF(S8=0,"",(R8)/(S8))</f>
        <v>0.77013704797341132</v>
      </c>
      <c r="V8" s="5">
        <f>((((B8)+(F8))+(J8))+(N8))+(R8)</f>
        <v>68895.48000000001</v>
      </c>
      <c r="W8" s="5">
        <f>((((C8)+(G8))+(K8))+(O8))+(S8)</f>
        <v>94401.25</v>
      </c>
      <c r="X8" s="5">
        <f>(V8)-(W8)</f>
        <v>-25505.76999999999</v>
      </c>
      <c r="Y8" s="6">
        <f>IF(W8=0,"",(V8)/(W8))</f>
        <v>0.72981533613167204</v>
      </c>
    </row>
    <row r="9" spans="1:25">
      <c r="A9" s="3" t="s">
        <v>15</v>
      </c>
      <c r="B9" s="5">
        <f>6623.58</f>
        <v>6623.58</v>
      </c>
      <c r="C9" s="5">
        <f>10166.32</f>
        <v>10166.32</v>
      </c>
      <c r="D9" s="5">
        <f>(B9)-(C9)</f>
        <v>-3542.74</v>
      </c>
      <c r="E9" s="6">
        <f>IF(C9=0,"",(B9)/(C9))</f>
        <v>0.65152188795945831</v>
      </c>
      <c r="F9" s="5">
        <f>3174.58</f>
        <v>3174.58</v>
      </c>
      <c r="G9" s="5">
        <f>10166.32</f>
        <v>10166.32</v>
      </c>
      <c r="H9" s="5">
        <f>(F9)-(G9)</f>
        <v>-6991.74</v>
      </c>
      <c r="I9" s="6">
        <f>IF(G9=0,"",(F9)/(G9))</f>
        <v>0.31226441819655493</v>
      </c>
      <c r="J9" s="5">
        <f>7895.81</f>
        <v>7895.81</v>
      </c>
      <c r="K9" s="5">
        <f>10166.32</f>
        <v>10166.32</v>
      </c>
      <c r="L9" s="5">
        <f>(J9)-(K9)</f>
        <v>-2270.5099999999993</v>
      </c>
      <c r="M9" s="6">
        <f>IF(K9=0,"",(J9)/(K9))</f>
        <v>0.77666353213355477</v>
      </c>
      <c r="N9" s="5">
        <f>11301.12</f>
        <v>11301.12</v>
      </c>
      <c r="O9" s="5">
        <f>10166.32</f>
        <v>10166.32</v>
      </c>
      <c r="P9" s="5">
        <f>(N9)-(O9)</f>
        <v>1134.8000000000011</v>
      </c>
      <c r="Q9" s="6">
        <f>IF(O9=0,"",(N9)/(O9))</f>
        <v>1.1116234783087686</v>
      </c>
      <c r="R9" s="5">
        <f>7829.42</f>
        <v>7829.42</v>
      </c>
      <c r="S9" s="5">
        <f>10166.32</f>
        <v>10166.32</v>
      </c>
      <c r="T9" s="5">
        <f>(R9)-(S9)</f>
        <v>-2336.8999999999996</v>
      </c>
      <c r="U9" s="6">
        <f>IF(S9=0,"",(R9)/(S9))</f>
        <v>0.77013314552365064</v>
      </c>
      <c r="V9" s="5">
        <f>((((B9)+(F9))+(J9))+(N9))+(R9)</f>
        <v>36824.51</v>
      </c>
      <c r="W9" s="5">
        <f>((((C9)+(G9))+(K9))+(O9))+(S9)</f>
        <v>50831.6</v>
      </c>
      <c r="X9" s="5">
        <f>(V9)-(W9)</f>
        <v>-14007.089999999997</v>
      </c>
      <c r="Y9" s="6">
        <f>IF(W9=0,"",(V9)/(W9))</f>
        <v>0.72444129242439748</v>
      </c>
    </row>
    <row r="10" spans="1:25">
      <c r="A10" s="3" t="s">
        <v>16</v>
      </c>
      <c r="B10" s="5">
        <f>5.05</f>
        <v>5.05</v>
      </c>
      <c r="C10" s="4"/>
      <c r="D10" s="5">
        <f>(B10)-(C10)</f>
        <v>5.05</v>
      </c>
      <c r="E10" s="6" t="str">
        <f>IF(C10=0,"",(B10)/(C10))</f>
        <v/>
      </c>
      <c r="F10" s="5">
        <f>5.14</f>
        <v>5.14</v>
      </c>
      <c r="G10" s="4"/>
      <c r="H10" s="5">
        <f>(F10)-(G10)</f>
        <v>5.14</v>
      </c>
      <c r="I10" s="6" t="str">
        <f>IF(G10=0,"",(F10)/(G10))</f>
        <v/>
      </c>
      <c r="J10" s="5">
        <f>7.29</f>
        <v>7.29</v>
      </c>
      <c r="K10" s="4"/>
      <c r="L10" s="5">
        <f>(J10)-(K10)</f>
        <v>7.29</v>
      </c>
      <c r="M10" s="6" t="str">
        <f>IF(K10=0,"",(J10)/(K10))</f>
        <v/>
      </c>
      <c r="N10" s="5">
        <f>2.76</f>
        <v>2.76</v>
      </c>
      <c r="O10" s="4"/>
      <c r="P10" s="5">
        <f>(N10)-(O10)</f>
        <v>2.76</v>
      </c>
      <c r="Q10" s="6" t="str">
        <f>IF(O10=0,"",(N10)/(O10))</f>
        <v/>
      </c>
      <c r="R10" s="5">
        <f>0.37</f>
        <v>0.37</v>
      </c>
      <c r="S10" s="4"/>
      <c r="T10" s="5">
        <f>(R10)-(S10)</f>
        <v>0.37</v>
      </c>
      <c r="U10" s="6" t="str">
        <f>IF(S10=0,"",(R10)/(S10))</f>
        <v/>
      </c>
      <c r="V10" s="5">
        <f>((((B10)+(F10))+(J10))+(N10))+(R10)</f>
        <v>20.610000000000003</v>
      </c>
      <c r="W10" s="5">
        <f>((((C10)+(G10))+(K10))+(O10))+(S10)</f>
        <v>0</v>
      </c>
      <c r="X10" s="5">
        <f>(V10)-(W10)</f>
        <v>20.610000000000003</v>
      </c>
      <c r="Y10" s="6" t="str">
        <f>IF(W10=0,"",(V10)/(W10))</f>
        <v/>
      </c>
    </row>
    <row r="11" spans="1:25">
      <c r="A11" s="3" t="s">
        <v>17</v>
      </c>
      <c r="B11" s="7">
        <f>((B8)+(B9))+(B10)</f>
        <v>18929.599999999999</v>
      </c>
      <c r="C11" s="7">
        <f>((C8)+(C9))+(C10)</f>
        <v>29046.57</v>
      </c>
      <c r="D11" s="7">
        <f>(B11)-(C11)</f>
        <v>-10116.970000000001</v>
      </c>
      <c r="E11" s="8">
        <f>IF(C11=0,"",(B11)/(C11))</f>
        <v>0.65169829002185109</v>
      </c>
      <c r="F11" s="7">
        <f>((F8)+(F9))+(F10)</f>
        <v>9582.36</v>
      </c>
      <c r="G11" s="7">
        <f>((G8)+(G9))+(G10)</f>
        <v>29046.57</v>
      </c>
      <c r="H11" s="7">
        <f>(F11)-(G11)</f>
        <v>-19464.21</v>
      </c>
      <c r="I11" s="8">
        <f>IF(G11=0,"",(F11)/(G11))</f>
        <v>0.32989643871892621</v>
      </c>
      <c r="J11" s="7">
        <f>((J8)+(J9))+(J10)</f>
        <v>22566.760000000002</v>
      </c>
      <c r="K11" s="7">
        <f>((K8)+(K9))+(K10)</f>
        <v>29046.57</v>
      </c>
      <c r="L11" s="7">
        <f>(J11)-(K11)</f>
        <v>-6479.8099999999977</v>
      </c>
      <c r="M11" s="8">
        <f>IF(K11=0,"",(J11)/(K11))</f>
        <v>0.77691651716536592</v>
      </c>
      <c r="N11" s="7">
        <f>((N8)+(N9))+(N10)</f>
        <v>32291.710000000003</v>
      </c>
      <c r="O11" s="7">
        <f>((O8)+(O9))+(O10)</f>
        <v>29046.57</v>
      </c>
      <c r="P11" s="7">
        <f>(N11)-(O11)</f>
        <v>3245.1400000000031</v>
      </c>
      <c r="Q11" s="8">
        <f>IF(O11=0,"",(N11)/(O11))</f>
        <v>1.1117219692376761</v>
      </c>
      <c r="R11" s="7">
        <f>((R8)+(R9))+(R10)</f>
        <v>22370.17</v>
      </c>
      <c r="S11" s="7">
        <f>((S8)+(S9))+(S10)</f>
        <v>29046.57</v>
      </c>
      <c r="T11" s="7">
        <f>(R11)-(S11)</f>
        <v>-6676.4000000000015</v>
      </c>
      <c r="U11" s="8">
        <f>IF(S11=0,"",(R11)/(S11))</f>
        <v>0.77014842027819463</v>
      </c>
      <c r="V11" s="7">
        <f>((((B11)+(F11))+(J11))+(N11))+(R11)</f>
        <v>105740.6</v>
      </c>
      <c r="W11" s="7">
        <f>((((C11)+(G11))+(K11))+(O11))+(S11)</f>
        <v>145232.85</v>
      </c>
      <c r="X11" s="7">
        <f>(V11)-(W11)</f>
        <v>-39492.25</v>
      </c>
      <c r="Y11" s="8">
        <f>IF(W11=0,"",(V11)/(W11))</f>
        <v>0.72807632708440273</v>
      </c>
    </row>
    <row r="12" spans="1:25">
      <c r="A12" s="3" t="s">
        <v>18</v>
      </c>
      <c r="B12" s="7">
        <f>(B11)-(0)</f>
        <v>18929.599999999999</v>
      </c>
      <c r="C12" s="7">
        <f>(C11)-(0)</f>
        <v>29046.57</v>
      </c>
      <c r="D12" s="7">
        <f>(B12)-(C12)</f>
        <v>-10116.970000000001</v>
      </c>
      <c r="E12" s="8">
        <f>IF(C12=0,"",(B12)/(C12))</f>
        <v>0.65169829002185109</v>
      </c>
      <c r="F12" s="7">
        <f>(F11)-(0)</f>
        <v>9582.36</v>
      </c>
      <c r="G12" s="7">
        <f>(G11)-(0)</f>
        <v>29046.57</v>
      </c>
      <c r="H12" s="7">
        <f>(F12)-(G12)</f>
        <v>-19464.21</v>
      </c>
      <c r="I12" s="8">
        <f>IF(G12=0,"",(F12)/(G12))</f>
        <v>0.32989643871892621</v>
      </c>
      <c r="J12" s="7">
        <f>(J11)-(0)</f>
        <v>22566.760000000002</v>
      </c>
      <c r="K12" s="7">
        <f>(K11)-(0)</f>
        <v>29046.57</v>
      </c>
      <c r="L12" s="7">
        <f>(J12)-(K12)</f>
        <v>-6479.8099999999977</v>
      </c>
      <c r="M12" s="8">
        <f>IF(K12=0,"",(J12)/(K12))</f>
        <v>0.77691651716536592</v>
      </c>
      <c r="N12" s="7">
        <f>(N11)-(0)</f>
        <v>32291.710000000003</v>
      </c>
      <c r="O12" s="7">
        <f>(O11)-(0)</f>
        <v>29046.57</v>
      </c>
      <c r="P12" s="7">
        <f>(N12)-(O12)</f>
        <v>3245.1400000000031</v>
      </c>
      <c r="Q12" s="8">
        <f>IF(O12=0,"",(N12)/(O12))</f>
        <v>1.1117219692376761</v>
      </c>
      <c r="R12" s="7">
        <f>(R11)-(0)</f>
        <v>22370.17</v>
      </c>
      <c r="S12" s="7">
        <f>(S11)-(0)</f>
        <v>29046.57</v>
      </c>
      <c r="T12" s="7">
        <f>(R12)-(S12)</f>
        <v>-6676.4000000000015</v>
      </c>
      <c r="U12" s="8">
        <f>IF(S12=0,"",(R12)/(S12))</f>
        <v>0.77014842027819463</v>
      </c>
      <c r="V12" s="7">
        <f>((((B12)+(F12))+(J12))+(N12))+(R12)</f>
        <v>105740.6</v>
      </c>
      <c r="W12" s="7">
        <f>((((C12)+(G12))+(K12))+(O12))+(S12)</f>
        <v>145232.85</v>
      </c>
      <c r="X12" s="7">
        <f>(V12)-(W12)</f>
        <v>-39492.25</v>
      </c>
      <c r="Y12" s="8">
        <f>IF(W12=0,"",(V12)/(W12))</f>
        <v>0.72807632708440273</v>
      </c>
    </row>
    <row r="13" spans="1:25">
      <c r="A13" s="3" t="s">
        <v>19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</row>
    <row r="14" spans="1:25">
      <c r="A14" s="3" t="s">
        <v>20</v>
      </c>
      <c r="B14" s="4"/>
      <c r="C14" s="4"/>
      <c r="D14" s="5">
        <f>(B14)-(C14)</f>
        <v>0</v>
      </c>
      <c r="E14" s="6" t="str">
        <f>IF(C14=0,"",(B14)/(C14))</f>
        <v/>
      </c>
      <c r="F14" s="4"/>
      <c r="G14" s="4"/>
      <c r="H14" s="5">
        <f>(F14)-(G14)</f>
        <v>0</v>
      </c>
      <c r="I14" s="6" t="str">
        <f>IF(G14=0,"",(F14)/(G14))</f>
        <v/>
      </c>
      <c r="J14" s="4"/>
      <c r="K14" s="4"/>
      <c r="L14" s="5">
        <f>(J14)-(K14)</f>
        <v>0</v>
      </c>
      <c r="M14" s="6" t="str">
        <f>IF(K14=0,"",(J14)/(K14))</f>
        <v/>
      </c>
      <c r="N14" s="4"/>
      <c r="O14" s="4"/>
      <c r="P14" s="5">
        <f>(N14)-(O14)</f>
        <v>0</v>
      </c>
      <c r="Q14" s="6" t="str">
        <f>IF(O14=0,"",(N14)/(O14))</f>
        <v/>
      </c>
      <c r="R14" s="4"/>
      <c r="S14" s="4"/>
      <c r="T14" s="5">
        <f>(R14)-(S14)</f>
        <v>0</v>
      </c>
      <c r="U14" s="6" t="str">
        <f>IF(S14=0,"",(R14)/(S14))</f>
        <v/>
      </c>
      <c r="V14" s="5">
        <f>((((B14)+(F14))+(J14))+(N14))+(R14)</f>
        <v>0</v>
      </c>
      <c r="W14" s="5">
        <f>((((C14)+(G14))+(K14))+(O14))+(S14)</f>
        <v>0</v>
      </c>
      <c r="X14" s="5">
        <f>(V14)-(W14)</f>
        <v>0</v>
      </c>
      <c r="Y14" s="6" t="str">
        <f>IF(W14=0,"",(V14)/(W14))</f>
        <v/>
      </c>
    </row>
    <row r="15" spans="1:25">
      <c r="A15" s="3" t="s">
        <v>21</v>
      </c>
      <c r="B15" s="5">
        <f>9949.95</f>
        <v>9949.9500000000007</v>
      </c>
      <c r="C15" s="5">
        <f>8135.67</f>
        <v>8135.67</v>
      </c>
      <c r="D15" s="5">
        <f>(B15)-(C15)</f>
        <v>1814.2800000000007</v>
      </c>
      <c r="E15" s="6">
        <f>IF(C15=0,"",(B15)/(C15))</f>
        <v>1.2230031454078152</v>
      </c>
      <c r="F15" s="5">
        <f>3988.4</f>
        <v>3988.4</v>
      </c>
      <c r="G15" s="5">
        <f>8135.67</f>
        <v>8135.67</v>
      </c>
      <c r="H15" s="5">
        <f>(F15)-(G15)</f>
        <v>-4147.2700000000004</v>
      </c>
      <c r="I15" s="6">
        <f>IF(G15=0,"",(F15)/(G15))</f>
        <v>0.49023620672913232</v>
      </c>
      <c r="J15" s="5">
        <f>11264.76</f>
        <v>11264.76</v>
      </c>
      <c r="K15" s="5">
        <f>8135.67</f>
        <v>8135.67</v>
      </c>
      <c r="L15" s="5">
        <f>(J15)-(K15)</f>
        <v>3129.09</v>
      </c>
      <c r="M15" s="6">
        <f>IF(K15=0,"",(J15)/(K15))</f>
        <v>1.3846136827083695</v>
      </c>
      <c r="N15" s="5">
        <f>7509.84</f>
        <v>7509.84</v>
      </c>
      <c r="O15" s="5">
        <f>8135.67</f>
        <v>8135.67</v>
      </c>
      <c r="P15" s="5">
        <f>(N15)-(O15)</f>
        <v>-625.82999999999993</v>
      </c>
      <c r="Q15" s="6">
        <f>IF(O15=0,"",(N15)/(O15))</f>
        <v>0.92307578847224625</v>
      </c>
      <c r="R15" s="5">
        <f>7509.84</f>
        <v>7509.84</v>
      </c>
      <c r="S15" s="5">
        <f>8135.67</f>
        <v>8135.67</v>
      </c>
      <c r="T15" s="5">
        <f>(R15)-(S15)</f>
        <v>-625.82999999999993</v>
      </c>
      <c r="U15" s="6">
        <f>IF(S15=0,"",(R15)/(S15))</f>
        <v>0.92307578847224625</v>
      </c>
      <c r="V15" s="5">
        <f>((((B15)+(F15))+(J15))+(N15))+(R15)</f>
        <v>40222.79</v>
      </c>
      <c r="W15" s="5">
        <f>((((C15)+(G15))+(K15))+(O15))+(S15)</f>
        <v>40678.35</v>
      </c>
      <c r="X15" s="5">
        <f>(V15)-(W15)</f>
        <v>-455.55999999999767</v>
      </c>
      <c r="Y15" s="6">
        <f>IF(W15=0,"",(V15)/(W15))</f>
        <v>0.98880092235796202</v>
      </c>
    </row>
    <row r="16" spans="1:25">
      <c r="A16" s="3" t="s">
        <v>22</v>
      </c>
      <c r="B16" s="5">
        <f>5357.66</f>
        <v>5357.66</v>
      </c>
      <c r="C16" s="5">
        <f>4380.75</f>
        <v>4380.75</v>
      </c>
      <c r="D16" s="5">
        <f>(B16)-(C16)</f>
        <v>976.90999999999985</v>
      </c>
      <c r="E16" s="6">
        <f>IF(C16=0,"",(B16)/(C16))</f>
        <v>1.2230006277463905</v>
      </c>
      <c r="F16" s="5">
        <f>2147.6</f>
        <v>2147.6</v>
      </c>
      <c r="G16" s="5">
        <f>4380.75</f>
        <v>4380.75</v>
      </c>
      <c r="H16" s="5">
        <f>(F16)-(G16)</f>
        <v>-2233.15</v>
      </c>
      <c r="I16" s="6">
        <f>IF(G16=0,"",(F16)/(G16))</f>
        <v>0.49023569023569019</v>
      </c>
      <c r="J16" s="5">
        <f>6065.64</f>
        <v>6065.64</v>
      </c>
      <c r="K16" s="5">
        <f>4380.75</f>
        <v>4380.75</v>
      </c>
      <c r="L16" s="5">
        <f>(J16)-(K16)</f>
        <v>1684.8900000000003</v>
      </c>
      <c r="M16" s="6">
        <f>IF(K16=0,"",(J16)/(K16))</f>
        <v>1.384612223934258</v>
      </c>
      <c r="N16" s="5">
        <f>4043.76</f>
        <v>4043.76</v>
      </c>
      <c r="O16" s="5">
        <f>4380.75</f>
        <v>4380.75</v>
      </c>
      <c r="P16" s="5">
        <f>(N16)-(O16)</f>
        <v>-336.98999999999978</v>
      </c>
      <c r="Q16" s="6">
        <f>IF(O16=0,"",(N16)/(O16))</f>
        <v>0.92307481595617191</v>
      </c>
      <c r="R16" s="5">
        <f>4043.76</f>
        <v>4043.76</v>
      </c>
      <c r="S16" s="5">
        <f>4380.75</f>
        <v>4380.75</v>
      </c>
      <c r="T16" s="5">
        <f>(R16)-(S16)</f>
        <v>-336.98999999999978</v>
      </c>
      <c r="U16" s="6">
        <f>IF(S16=0,"",(R16)/(S16))</f>
        <v>0.92307481595617191</v>
      </c>
      <c r="V16" s="5">
        <f>((((B16)+(F16))+(J16))+(N16))+(R16)</f>
        <v>21658.420000000006</v>
      </c>
      <c r="W16" s="5">
        <f>((((C16)+(G16))+(K16))+(O16))+(S16)</f>
        <v>21903.75</v>
      </c>
      <c r="X16" s="5">
        <f>(V16)-(W16)</f>
        <v>-245.32999999999447</v>
      </c>
      <c r="Y16" s="6">
        <f>IF(W16=0,"",(V16)/(W16))</f>
        <v>0.98879963476573673</v>
      </c>
    </row>
    <row r="17" spans="1:25">
      <c r="A17" s="3" t="s">
        <v>23</v>
      </c>
      <c r="B17" s="5">
        <f>-5417.6</f>
        <v>-5417.6</v>
      </c>
      <c r="C17" s="4"/>
      <c r="D17" s="5">
        <f>(B17)-(C17)</f>
        <v>-5417.6</v>
      </c>
      <c r="E17" s="6" t="str">
        <f>IF(C17=0,"",(B17)/(C17))</f>
        <v/>
      </c>
      <c r="F17" s="5">
        <f>5417.6</f>
        <v>5417.6</v>
      </c>
      <c r="G17" s="4"/>
      <c r="H17" s="5">
        <f>(F17)-(G17)</f>
        <v>5417.6</v>
      </c>
      <c r="I17" s="6" t="str">
        <f>IF(G17=0,"",(F17)/(G17))</f>
        <v/>
      </c>
      <c r="J17" s="5">
        <f>0</f>
        <v>0</v>
      </c>
      <c r="K17" s="4"/>
      <c r="L17" s="5">
        <f>(J17)-(K17)</f>
        <v>0</v>
      </c>
      <c r="M17" s="6" t="str">
        <f>IF(K17=0,"",(J17)/(K17))</f>
        <v/>
      </c>
      <c r="N17" s="5">
        <f>0</f>
        <v>0</v>
      </c>
      <c r="O17" s="4"/>
      <c r="P17" s="5">
        <f>(N17)-(O17)</f>
        <v>0</v>
      </c>
      <c r="Q17" s="6" t="str">
        <f>IF(O17=0,"",(N17)/(O17))</f>
        <v/>
      </c>
      <c r="R17" s="5">
        <f>0</f>
        <v>0</v>
      </c>
      <c r="S17" s="4"/>
      <c r="T17" s="5">
        <f>(R17)-(S17)</f>
        <v>0</v>
      </c>
      <c r="U17" s="6" t="str">
        <f>IF(S17=0,"",(R17)/(S17))</f>
        <v/>
      </c>
      <c r="V17" s="5">
        <f>((((B17)+(F17))+(J17))+(N17))+(R17)</f>
        <v>0</v>
      </c>
      <c r="W17" s="5">
        <f>((((C17)+(G17))+(K17))+(O17))+(S17)</f>
        <v>0</v>
      </c>
      <c r="X17" s="5">
        <f>(V17)-(W17)</f>
        <v>0</v>
      </c>
      <c r="Y17" s="6" t="str">
        <f>IF(W17=0,"",(V17)/(W17))</f>
        <v/>
      </c>
    </row>
    <row r="18" spans="1:25">
      <c r="A18" s="3" t="s">
        <v>24</v>
      </c>
      <c r="B18" s="7">
        <f>(((B14)+(B15))+(B16))+(B17)</f>
        <v>9890.01</v>
      </c>
      <c r="C18" s="7">
        <f>(((C14)+(C15))+(C16))+(C17)</f>
        <v>12516.42</v>
      </c>
      <c r="D18" s="7">
        <f>(B18)-(C18)</f>
        <v>-2626.41</v>
      </c>
      <c r="E18" s="8">
        <f>IF(C18=0,"",(B18)/(C18))</f>
        <v>0.79016284209062981</v>
      </c>
      <c r="F18" s="7">
        <f>(((F14)+(F15))+(F16))+(F17)</f>
        <v>11553.6</v>
      </c>
      <c r="G18" s="7">
        <f>(((G14)+(G15))+(G16))+(G17)</f>
        <v>12516.42</v>
      </c>
      <c r="H18" s="7">
        <f>(F18)-(G18)</f>
        <v>-962.81999999999971</v>
      </c>
      <c r="I18" s="8">
        <f>IF(G18=0,"",(F18)/(G18))</f>
        <v>0.9230754480913872</v>
      </c>
      <c r="J18" s="7">
        <f>(((J14)+(J15))+(J16))+(J17)</f>
        <v>17330.400000000001</v>
      </c>
      <c r="K18" s="7">
        <f>(((K14)+(K15))+(K16))+(K17)</f>
        <v>12516.42</v>
      </c>
      <c r="L18" s="7">
        <f>(J18)-(K18)</f>
        <v>4813.9800000000014</v>
      </c>
      <c r="M18" s="8">
        <f>IF(K18=0,"",(J18)/(K18))</f>
        <v>1.3846131721370809</v>
      </c>
      <c r="N18" s="7">
        <f>(((N14)+(N15))+(N16))+(N17)</f>
        <v>11553.6</v>
      </c>
      <c r="O18" s="7">
        <f>(((O14)+(O15))+(O16))+(O17)</f>
        <v>12516.42</v>
      </c>
      <c r="P18" s="7">
        <f>(N18)-(O18)</f>
        <v>-962.81999999999971</v>
      </c>
      <c r="Q18" s="8">
        <f>IF(O18=0,"",(N18)/(O18))</f>
        <v>0.9230754480913872</v>
      </c>
      <c r="R18" s="7">
        <f>(((R14)+(R15))+(R16))+(R17)</f>
        <v>11553.6</v>
      </c>
      <c r="S18" s="7">
        <f>(((S14)+(S15))+(S16))+(S17)</f>
        <v>12516.42</v>
      </c>
      <c r="T18" s="7">
        <f>(R18)-(S18)</f>
        <v>-962.81999999999971</v>
      </c>
      <c r="U18" s="8">
        <f>IF(S18=0,"",(R18)/(S18))</f>
        <v>0.9230754480913872</v>
      </c>
      <c r="V18" s="7">
        <f>((((B18)+(F18))+(J18))+(N18))+(R18)</f>
        <v>61881.21</v>
      </c>
      <c r="W18" s="7">
        <f>((((C18)+(G18))+(K18))+(O18))+(S18)</f>
        <v>62582.1</v>
      </c>
      <c r="X18" s="7">
        <f>(V18)-(W18)</f>
        <v>-700.88999999999942</v>
      </c>
      <c r="Y18" s="8">
        <f>IF(W18=0,"",(V18)/(W18))</f>
        <v>0.98880047170037444</v>
      </c>
    </row>
    <row r="19" spans="1:25">
      <c r="A19" s="3" t="s">
        <v>25</v>
      </c>
      <c r="B19" s="4"/>
      <c r="C19" s="4"/>
      <c r="D19" s="5">
        <f>(B19)-(C19)</f>
        <v>0</v>
      </c>
      <c r="E19" s="6" t="str">
        <f>IF(C19=0,"",(B19)/(C19))</f>
        <v/>
      </c>
      <c r="F19" s="4"/>
      <c r="G19" s="4"/>
      <c r="H19" s="5">
        <f>(F19)-(G19)</f>
        <v>0</v>
      </c>
      <c r="I19" s="6" t="str">
        <f>IF(G19=0,"",(F19)/(G19))</f>
        <v/>
      </c>
      <c r="J19" s="4"/>
      <c r="K19" s="4"/>
      <c r="L19" s="5">
        <f>(J19)-(K19)</f>
        <v>0</v>
      </c>
      <c r="M19" s="6" t="str">
        <f>IF(K19=0,"",(J19)/(K19))</f>
        <v/>
      </c>
      <c r="N19" s="4"/>
      <c r="O19" s="4"/>
      <c r="P19" s="5">
        <f>(N19)-(O19)</f>
        <v>0</v>
      </c>
      <c r="Q19" s="6" t="str">
        <f>IF(O19=0,"",(N19)/(O19))</f>
        <v/>
      </c>
      <c r="R19" s="4"/>
      <c r="S19" s="4"/>
      <c r="T19" s="5">
        <f>(R19)-(S19)</f>
        <v>0</v>
      </c>
      <c r="U19" s="6" t="str">
        <f>IF(S19=0,"",(R19)/(S19))</f>
        <v/>
      </c>
      <c r="V19" s="5">
        <f>((((B19)+(F19))+(J19))+(N19))+(R19)</f>
        <v>0</v>
      </c>
      <c r="W19" s="5">
        <f>((((C19)+(G19))+(K19))+(O19))+(S19)</f>
        <v>0</v>
      </c>
      <c r="X19" s="5">
        <f>(V19)-(W19)</f>
        <v>0</v>
      </c>
      <c r="Y19" s="6" t="str">
        <f>IF(W19=0,"",(V19)/(W19))</f>
        <v/>
      </c>
    </row>
    <row r="20" spans="1:25">
      <c r="A20" s="3" t="s">
        <v>26</v>
      </c>
      <c r="B20" s="5">
        <f>778.67</f>
        <v>778.67</v>
      </c>
      <c r="C20" s="5">
        <f>504.41</f>
        <v>504.41</v>
      </c>
      <c r="D20" s="5">
        <f>(B20)-(C20)</f>
        <v>274.25999999999993</v>
      </c>
      <c r="E20" s="6">
        <f>IF(C20=0,"",(B20)/(C20))</f>
        <v>1.5437243512222198</v>
      </c>
      <c r="F20" s="5">
        <f>235.72</f>
        <v>235.72</v>
      </c>
      <c r="G20" s="5">
        <f>504.41</f>
        <v>504.41</v>
      </c>
      <c r="H20" s="5">
        <f>(F20)-(G20)</f>
        <v>-268.69000000000005</v>
      </c>
      <c r="I20" s="6">
        <f>IF(G20=0,"",(F20)/(G20))</f>
        <v>0.4673182530084653</v>
      </c>
      <c r="J20" s="5">
        <f>663.7</f>
        <v>663.7</v>
      </c>
      <c r="K20" s="5">
        <f>504.41</f>
        <v>504.41</v>
      </c>
      <c r="L20" s="5">
        <f>(J20)-(K20)</f>
        <v>159.29000000000002</v>
      </c>
      <c r="M20" s="6">
        <f>IF(K20=0,"",(J20)/(K20))</f>
        <v>1.3157946908269067</v>
      </c>
      <c r="N20" s="5">
        <f>442.47</f>
        <v>442.47</v>
      </c>
      <c r="O20" s="5">
        <f>504.41</f>
        <v>504.41</v>
      </c>
      <c r="P20" s="5">
        <f>(N20)-(O20)</f>
        <v>-61.94</v>
      </c>
      <c r="Q20" s="6">
        <f>IF(O20=0,"",(N20)/(O20))</f>
        <v>0.8772030689320196</v>
      </c>
      <c r="R20" s="5">
        <f>442.47</f>
        <v>442.47</v>
      </c>
      <c r="S20" s="5">
        <f>504.41</f>
        <v>504.41</v>
      </c>
      <c r="T20" s="5">
        <f>(R20)-(S20)</f>
        <v>-61.94</v>
      </c>
      <c r="U20" s="6">
        <f>IF(S20=0,"",(R20)/(S20))</f>
        <v>0.8772030689320196</v>
      </c>
      <c r="V20" s="5">
        <f>((((B20)+(F20))+(J20))+(N20))+(R20)</f>
        <v>2563.0300000000007</v>
      </c>
      <c r="W20" s="5">
        <f>((((C20)+(G20))+(K20))+(O20))+(S20)</f>
        <v>2522.0500000000002</v>
      </c>
      <c r="X20" s="5">
        <f>(V20)-(W20)</f>
        <v>40.980000000000473</v>
      </c>
      <c r="Y20" s="6">
        <f>IF(W20=0,"",(V20)/(W20))</f>
        <v>1.0162486865843263</v>
      </c>
    </row>
    <row r="21" spans="1:25">
      <c r="A21" s="3" t="s">
        <v>27</v>
      </c>
      <c r="B21" s="5">
        <f>419.28</f>
        <v>419.28</v>
      </c>
      <c r="C21" s="5">
        <f>271.61</f>
        <v>271.61</v>
      </c>
      <c r="D21" s="5">
        <f>(B21)-(C21)</f>
        <v>147.66999999999996</v>
      </c>
      <c r="E21" s="6">
        <f>IF(C21=0,"",(B21)/(C21))</f>
        <v>1.5436839586171347</v>
      </c>
      <c r="F21" s="5">
        <f>126.92</f>
        <v>126.92</v>
      </c>
      <c r="G21" s="5">
        <f>271.61</f>
        <v>271.61</v>
      </c>
      <c r="H21" s="5">
        <f>(F21)-(G21)</f>
        <v>-144.69</v>
      </c>
      <c r="I21" s="6">
        <f>IF(G21=0,"",(F21)/(G21))</f>
        <v>0.46728765509370052</v>
      </c>
      <c r="J21" s="5">
        <f>357.38</f>
        <v>357.38</v>
      </c>
      <c r="K21" s="5">
        <f>271.61</f>
        <v>271.61</v>
      </c>
      <c r="L21" s="5">
        <f>(J21)-(K21)</f>
        <v>85.769999999999982</v>
      </c>
      <c r="M21" s="6">
        <f>IF(K21=0,"",(J21)/(K21))</f>
        <v>1.3157836603954198</v>
      </c>
      <c r="N21" s="5">
        <f>238.25</f>
        <v>238.25</v>
      </c>
      <c r="O21" s="5">
        <f>271.61</f>
        <v>271.61</v>
      </c>
      <c r="P21" s="5">
        <f>(N21)-(O21)</f>
        <v>-33.360000000000014</v>
      </c>
      <c r="Q21" s="6">
        <f>IF(O21=0,"",(N21)/(O21))</f>
        <v>0.8771768344317219</v>
      </c>
      <c r="R21" s="5">
        <f>238.25</f>
        <v>238.25</v>
      </c>
      <c r="S21" s="5">
        <f>271.61</f>
        <v>271.61</v>
      </c>
      <c r="T21" s="5">
        <f>(R21)-(S21)</f>
        <v>-33.360000000000014</v>
      </c>
      <c r="U21" s="6">
        <f>IF(S21=0,"",(R21)/(S21))</f>
        <v>0.8771768344317219</v>
      </c>
      <c r="V21" s="5">
        <f>((((B21)+(F21))+(J21))+(N21))+(R21)</f>
        <v>1380.08</v>
      </c>
      <c r="W21" s="5">
        <f>((((C21)+(G21))+(K21))+(O21))+(S21)</f>
        <v>1358.0500000000002</v>
      </c>
      <c r="X21" s="5">
        <f>(V21)-(W21)</f>
        <v>22.029999999999745</v>
      </c>
      <c r="Y21" s="6">
        <f>IF(W21=0,"",(V21)/(W21))</f>
        <v>1.0162217885939397</v>
      </c>
    </row>
    <row r="22" spans="1:25">
      <c r="A22" s="3" t="s">
        <v>28</v>
      </c>
      <c r="B22" s="5">
        <f>-318.08</f>
        <v>-318.08</v>
      </c>
      <c r="C22" s="4"/>
      <c r="D22" s="5">
        <f>(B22)-(C22)</f>
        <v>-318.08</v>
      </c>
      <c r="E22" s="6" t="str">
        <f>IF(C22=0,"",(B22)/(C22))</f>
        <v/>
      </c>
      <c r="F22" s="5">
        <f>318.08</f>
        <v>318.08</v>
      </c>
      <c r="G22" s="4"/>
      <c r="H22" s="5">
        <f>(F22)-(G22)</f>
        <v>318.08</v>
      </c>
      <c r="I22" s="6" t="str">
        <f>IF(G22=0,"",(F22)/(G22))</f>
        <v/>
      </c>
      <c r="J22" s="5">
        <f>0</f>
        <v>0</v>
      </c>
      <c r="K22" s="4"/>
      <c r="L22" s="5">
        <f>(J22)-(K22)</f>
        <v>0</v>
      </c>
      <c r="M22" s="6" t="str">
        <f>IF(K22=0,"",(J22)/(K22))</f>
        <v/>
      </c>
      <c r="N22" s="5">
        <f>0</f>
        <v>0</v>
      </c>
      <c r="O22" s="4"/>
      <c r="P22" s="5">
        <f>(N22)-(O22)</f>
        <v>0</v>
      </c>
      <c r="Q22" s="6" t="str">
        <f>IF(O22=0,"",(N22)/(O22))</f>
        <v/>
      </c>
      <c r="R22" s="5">
        <f>0</f>
        <v>0</v>
      </c>
      <c r="S22" s="4"/>
      <c r="T22" s="5">
        <f>(R22)-(S22)</f>
        <v>0</v>
      </c>
      <c r="U22" s="6" t="str">
        <f>IF(S22=0,"",(R22)/(S22))</f>
        <v/>
      </c>
      <c r="V22" s="5">
        <f>((((B22)+(F22))+(J22))+(N22))+(R22)</f>
        <v>0</v>
      </c>
      <c r="W22" s="5">
        <f>((((C22)+(G22))+(K22))+(O22))+(S22)</f>
        <v>0</v>
      </c>
      <c r="X22" s="5">
        <f>(V22)-(W22)</f>
        <v>0</v>
      </c>
      <c r="Y22" s="6" t="str">
        <f>IF(W22=0,"",(V22)/(W22))</f>
        <v/>
      </c>
    </row>
    <row r="23" spans="1:25">
      <c r="A23" s="3" t="s">
        <v>29</v>
      </c>
      <c r="B23" s="7">
        <f>(((B19)+(B20))+(B21))+(B22)</f>
        <v>879.86999999999989</v>
      </c>
      <c r="C23" s="7">
        <f>(((C19)+(C20))+(C21))+(C22)</f>
        <v>776.02</v>
      </c>
      <c r="D23" s="7">
        <f>(B23)-(C23)</f>
        <v>103.84999999999991</v>
      </c>
      <c r="E23" s="8">
        <f>IF(C23=0,"",(B23)/(C23))</f>
        <v>1.1338238705188008</v>
      </c>
      <c r="F23" s="7">
        <f>(((F19)+(F20))+(F21))+(F22)</f>
        <v>680.72</v>
      </c>
      <c r="G23" s="7">
        <f>(((G19)+(G20))+(G21))+(G22)</f>
        <v>776.02</v>
      </c>
      <c r="H23" s="7">
        <f>(F23)-(G23)</f>
        <v>-95.299999999999955</v>
      </c>
      <c r="I23" s="8">
        <f>IF(G23=0,"",(F23)/(G23))</f>
        <v>0.87719388675549603</v>
      </c>
      <c r="J23" s="7">
        <f>(((J19)+(J20))+(J21))+(J22)</f>
        <v>1021.08</v>
      </c>
      <c r="K23" s="7">
        <f>(((K19)+(K20))+(K21))+(K22)</f>
        <v>776.02</v>
      </c>
      <c r="L23" s="7">
        <f>(J23)-(K23)</f>
        <v>245.06000000000006</v>
      </c>
      <c r="M23" s="8">
        <f>IF(K23=0,"",(J23)/(K23))</f>
        <v>1.3157908301332442</v>
      </c>
      <c r="N23" s="7">
        <f>(((N19)+(N20))+(N21))+(N22)</f>
        <v>680.72</v>
      </c>
      <c r="O23" s="7">
        <f>(((O19)+(O20))+(O21))+(O22)</f>
        <v>776.02</v>
      </c>
      <c r="P23" s="7">
        <f>(N23)-(O23)</f>
        <v>-95.299999999999955</v>
      </c>
      <c r="Q23" s="8">
        <f>IF(O23=0,"",(N23)/(O23))</f>
        <v>0.87719388675549603</v>
      </c>
      <c r="R23" s="7">
        <f>(((R19)+(R20))+(R21))+(R22)</f>
        <v>680.72</v>
      </c>
      <c r="S23" s="7">
        <f>(((S19)+(S20))+(S21))+(S22)</f>
        <v>776.02</v>
      </c>
      <c r="T23" s="7">
        <f>(R23)-(S23)</f>
        <v>-95.299999999999955</v>
      </c>
      <c r="U23" s="8">
        <f>IF(S23=0,"",(R23)/(S23))</f>
        <v>0.87719388675549603</v>
      </c>
      <c r="V23" s="7">
        <f>((((B23)+(F23))+(J23))+(N23))+(R23)</f>
        <v>3943.1100000000006</v>
      </c>
      <c r="W23" s="7">
        <f>((((C23)+(G23))+(K23))+(O23))+(S23)</f>
        <v>3880.1</v>
      </c>
      <c r="X23" s="7">
        <f>(V23)-(W23)</f>
        <v>63.010000000000673</v>
      </c>
      <c r="Y23" s="8">
        <f>IF(W23=0,"",(V23)/(W23))</f>
        <v>1.0162392721837068</v>
      </c>
    </row>
    <row r="24" spans="1:25">
      <c r="A24" s="3" t="s">
        <v>30</v>
      </c>
      <c r="B24" s="4"/>
      <c r="C24" s="4"/>
      <c r="D24" s="5">
        <f>(B24)-(C24)</f>
        <v>0</v>
      </c>
      <c r="E24" s="6" t="str">
        <f>IF(C24=0,"",(B24)/(C24))</f>
        <v/>
      </c>
      <c r="F24" s="4"/>
      <c r="G24" s="4"/>
      <c r="H24" s="5">
        <f>(F24)-(G24)</f>
        <v>0</v>
      </c>
      <c r="I24" s="6" t="str">
        <f>IF(G24=0,"",(F24)/(G24))</f>
        <v/>
      </c>
      <c r="J24" s="4"/>
      <c r="K24" s="4"/>
      <c r="L24" s="5">
        <f>(J24)-(K24)</f>
        <v>0</v>
      </c>
      <c r="M24" s="6" t="str">
        <f>IF(K24=0,"",(J24)/(K24))</f>
        <v/>
      </c>
      <c r="N24" s="4"/>
      <c r="O24" s="4"/>
      <c r="P24" s="5">
        <f>(N24)-(O24)</f>
        <v>0</v>
      </c>
      <c r="Q24" s="6" t="str">
        <f>IF(O24=0,"",(N24)/(O24))</f>
        <v/>
      </c>
      <c r="R24" s="4"/>
      <c r="S24" s="4"/>
      <c r="T24" s="5">
        <f>(R24)-(S24)</f>
        <v>0</v>
      </c>
      <c r="U24" s="6" t="str">
        <f>IF(S24=0,"",(R24)/(S24))</f>
        <v/>
      </c>
      <c r="V24" s="5">
        <f>((((B24)+(F24))+(J24))+(N24))+(R24)</f>
        <v>0</v>
      </c>
      <c r="W24" s="5">
        <f>((((C24)+(G24))+(K24))+(O24))+(S24)</f>
        <v>0</v>
      </c>
      <c r="X24" s="5">
        <f>(V24)-(W24)</f>
        <v>0</v>
      </c>
      <c r="Y24" s="6" t="str">
        <f>IF(W24=0,"",(V24)/(W24))</f>
        <v/>
      </c>
    </row>
    <row r="25" spans="1:25">
      <c r="A25" s="3" t="s">
        <v>31</v>
      </c>
      <c r="B25" s="5">
        <f>182.11</f>
        <v>182.11</v>
      </c>
      <c r="C25" s="5">
        <f>117.97</f>
        <v>117.97</v>
      </c>
      <c r="D25" s="5">
        <f>(B25)-(C25)</f>
        <v>64.140000000000015</v>
      </c>
      <c r="E25" s="6">
        <f>IF(C25=0,"",(B25)/(C25))</f>
        <v>1.5436975502246335</v>
      </c>
      <c r="F25" s="5">
        <f>55.13</f>
        <v>55.13</v>
      </c>
      <c r="G25" s="5">
        <f>117.97</f>
        <v>117.97</v>
      </c>
      <c r="H25" s="5">
        <f>(F25)-(G25)</f>
        <v>-62.839999999999996</v>
      </c>
      <c r="I25" s="6">
        <f>IF(G25=0,"",(F25)/(G25))</f>
        <v>0.46732220055946427</v>
      </c>
      <c r="J25" s="5">
        <f>155.22</f>
        <v>155.22</v>
      </c>
      <c r="K25" s="5">
        <f>117.97</f>
        <v>117.97</v>
      </c>
      <c r="L25" s="5">
        <f>(J25)-(K25)</f>
        <v>37.25</v>
      </c>
      <c r="M25" s="6">
        <f>IF(K25=0,"",(J25)/(K25))</f>
        <v>1.3157582436212596</v>
      </c>
      <c r="N25" s="5">
        <f>103.48</f>
        <v>103.48</v>
      </c>
      <c r="O25" s="5">
        <f>117.97</f>
        <v>117.97</v>
      </c>
      <c r="P25" s="5">
        <f>(N25)-(O25)</f>
        <v>-14.489999999999995</v>
      </c>
      <c r="Q25" s="6">
        <f>IF(O25=0,"",(N25)/(O25))</f>
        <v>0.87717216241417317</v>
      </c>
      <c r="R25" s="5">
        <f>103.48</f>
        <v>103.48</v>
      </c>
      <c r="S25" s="5">
        <f>117.97</f>
        <v>117.97</v>
      </c>
      <c r="T25" s="5">
        <f>(R25)-(S25)</f>
        <v>-14.489999999999995</v>
      </c>
      <c r="U25" s="6">
        <f>IF(S25=0,"",(R25)/(S25))</f>
        <v>0.87717216241417317</v>
      </c>
      <c r="V25" s="5">
        <f>((((B25)+(F25))+(J25))+(N25))+(R25)</f>
        <v>599.42000000000007</v>
      </c>
      <c r="W25" s="5">
        <f>((((C25)+(G25))+(K25))+(O25))+(S25)</f>
        <v>589.85</v>
      </c>
      <c r="X25" s="5">
        <f>(V25)-(W25)</f>
        <v>9.57000000000005</v>
      </c>
      <c r="Y25" s="6">
        <f>IF(W25=0,"",(V25)/(W25))</f>
        <v>1.0162244638467408</v>
      </c>
    </row>
    <row r="26" spans="1:25">
      <c r="A26" s="3" t="s">
        <v>32</v>
      </c>
      <c r="B26" s="5">
        <f>98.06</f>
        <v>98.06</v>
      </c>
      <c r="C26" s="5">
        <f>63.52</f>
        <v>63.52</v>
      </c>
      <c r="D26" s="5">
        <f>(B26)-(C26)</f>
        <v>34.54</v>
      </c>
      <c r="E26" s="6">
        <f>IF(C26=0,"",(B26)/(C26))</f>
        <v>1.5437657430730478</v>
      </c>
      <c r="F26" s="5">
        <f>29.68</f>
        <v>29.68</v>
      </c>
      <c r="G26" s="5">
        <f>63.52</f>
        <v>63.52</v>
      </c>
      <c r="H26" s="5">
        <f>(F26)-(G26)</f>
        <v>-33.840000000000003</v>
      </c>
      <c r="I26" s="6">
        <f>IF(G26=0,"",(F26)/(G26))</f>
        <v>0.46725440806045337</v>
      </c>
      <c r="J26" s="5">
        <f>83.58</f>
        <v>83.58</v>
      </c>
      <c r="K26" s="5">
        <f>63.52</f>
        <v>63.52</v>
      </c>
      <c r="L26" s="5">
        <f>(J26)-(K26)</f>
        <v>20.059999999999995</v>
      </c>
      <c r="M26" s="6">
        <f>IF(K26=0,"",(J26)/(K26))</f>
        <v>1.3158060453400502</v>
      </c>
      <c r="N26" s="5">
        <f>55.72</f>
        <v>55.72</v>
      </c>
      <c r="O26" s="5">
        <f>63.52</f>
        <v>63.52</v>
      </c>
      <c r="P26" s="5">
        <f>(N26)-(O26)</f>
        <v>-7.8000000000000043</v>
      </c>
      <c r="Q26" s="6">
        <f>IF(O26=0,"",(N26)/(O26))</f>
        <v>0.87720403022670024</v>
      </c>
      <c r="R26" s="5">
        <f>55.72</f>
        <v>55.72</v>
      </c>
      <c r="S26" s="5">
        <f>63.52</f>
        <v>63.52</v>
      </c>
      <c r="T26" s="5">
        <f>(R26)-(S26)</f>
        <v>-7.8000000000000043</v>
      </c>
      <c r="U26" s="6">
        <f>IF(S26=0,"",(R26)/(S26))</f>
        <v>0.87720403022670024</v>
      </c>
      <c r="V26" s="5">
        <f>((((B26)+(F26))+(J26))+(N26))+(R26)</f>
        <v>322.76</v>
      </c>
      <c r="W26" s="5">
        <f>((((C26)+(G26))+(K26))+(O26))+(S26)</f>
        <v>317.60000000000002</v>
      </c>
      <c r="X26" s="5">
        <f>(V26)-(W26)</f>
        <v>5.1599999999999682</v>
      </c>
      <c r="Y26" s="6">
        <f>IF(W26=0,"",(V26)/(W26))</f>
        <v>1.0162468513853904</v>
      </c>
    </row>
    <row r="27" spans="1:25">
      <c r="A27" s="3" t="s">
        <v>33</v>
      </c>
      <c r="B27" s="5">
        <f>-74.39</f>
        <v>-74.39</v>
      </c>
      <c r="C27" s="4"/>
      <c r="D27" s="5">
        <f>(B27)-(C27)</f>
        <v>-74.39</v>
      </c>
      <c r="E27" s="6" t="str">
        <f>IF(C27=0,"",(B27)/(C27))</f>
        <v/>
      </c>
      <c r="F27" s="5">
        <f>74.39</f>
        <v>74.39</v>
      </c>
      <c r="G27" s="4"/>
      <c r="H27" s="5">
        <f>(F27)-(G27)</f>
        <v>74.39</v>
      </c>
      <c r="I27" s="6" t="str">
        <f>IF(G27=0,"",(F27)/(G27))</f>
        <v/>
      </c>
      <c r="J27" s="5">
        <f>0</f>
        <v>0</v>
      </c>
      <c r="K27" s="4"/>
      <c r="L27" s="5">
        <f>(J27)-(K27)</f>
        <v>0</v>
      </c>
      <c r="M27" s="6" t="str">
        <f>IF(K27=0,"",(J27)/(K27))</f>
        <v/>
      </c>
      <c r="N27" s="5">
        <f>0</f>
        <v>0</v>
      </c>
      <c r="O27" s="4"/>
      <c r="P27" s="5">
        <f>(N27)-(O27)</f>
        <v>0</v>
      </c>
      <c r="Q27" s="6" t="str">
        <f>IF(O27=0,"",(N27)/(O27))</f>
        <v/>
      </c>
      <c r="R27" s="5">
        <f>0</f>
        <v>0</v>
      </c>
      <c r="S27" s="4"/>
      <c r="T27" s="5">
        <f>(R27)-(S27)</f>
        <v>0</v>
      </c>
      <c r="U27" s="6" t="str">
        <f>IF(S27=0,"",(R27)/(S27))</f>
        <v/>
      </c>
      <c r="V27" s="5">
        <f>((((B27)+(F27))+(J27))+(N27))+(R27)</f>
        <v>0</v>
      </c>
      <c r="W27" s="5">
        <f>((((C27)+(G27))+(K27))+(O27))+(S27)</f>
        <v>0</v>
      </c>
      <c r="X27" s="5">
        <f>(V27)-(W27)</f>
        <v>0</v>
      </c>
      <c r="Y27" s="6" t="str">
        <f>IF(W27=0,"",(V27)/(W27))</f>
        <v/>
      </c>
    </row>
    <row r="28" spans="1:25">
      <c r="A28" s="3" t="s">
        <v>34</v>
      </c>
      <c r="B28" s="7">
        <f>(((B24)+(B25))+(B26))+(B27)</f>
        <v>205.78000000000003</v>
      </c>
      <c r="C28" s="7">
        <f>(((C24)+(C25))+(C26))+(C27)</f>
        <v>181.49</v>
      </c>
      <c r="D28" s="7">
        <f>(B28)-(C28)</f>
        <v>24.29000000000002</v>
      </c>
      <c r="E28" s="8">
        <f>IF(C28=0,"",(B28)/(C28))</f>
        <v>1.1338365750179074</v>
      </c>
      <c r="F28" s="7">
        <f>(((F24)+(F25))+(F26))+(F27)</f>
        <v>159.19999999999999</v>
      </c>
      <c r="G28" s="7">
        <f>(((G24)+(G25))+(G26))+(G27)</f>
        <v>181.49</v>
      </c>
      <c r="H28" s="7">
        <f>(F28)-(G28)</f>
        <v>-22.29000000000002</v>
      </c>
      <c r="I28" s="8">
        <f>IF(G28=0,"",(F28)/(G28))</f>
        <v>0.87718331588517262</v>
      </c>
      <c r="J28" s="7">
        <f>(((J24)+(J25))+(J26))+(J27)</f>
        <v>238.8</v>
      </c>
      <c r="K28" s="7">
        <f>(((K24)+(K25))+(K26))+(K27)</f>
        <v>181.49</v>
      </c>
      <c r="L28" s="7">
        <f>(J28)-(K28)</f>
        <v>57.31</v>
      </c>
      <c r="M28" s="8">
        <f>IF(K28=0,"",(J28)/(K28))</f>
        <v>1.3157749738277591</v>
      </c>
      <c r="N28" s="7">
        <f>(((N24)+(N25))+(N26))+(N27)</f>
        <v>159.19999999999999</v>
      </c>
      <c r="O28" s="7">
        <f>(((O24)+(O25))+(O26))+(O27)</f>
        <v>181.49</v>
      </c>
      <c r="P28" s="7">
        <f>(N28)-(O28)</f>
        <v>-22.29000000000002</v>
      </c>
      <c r="Q28" s="8">
        <f>IF(O28=0,"",(N28)/(O28))</f>
        <v>0.87718331588517262</v>
      </c>
      <c r="R28" s="7">
        <f>(((R24)+(R25))+(R26))+(R27)</f>
        <v>159.19999999999999</v>
      </c>
      <c r="S28" s="7">
        <f>(((S24)+(S25))+(S26))+(S27)</f>
        <v>181.49</v>
      </c>
      <c r="T28" s="7">
        <f>(R28)-(S28)</f>
        <v>-22.29000000000002</v>
      </c>
      <c r="U28" s="8">
        <f>IF(S28=0,"",(R28)/(S28))</f>
        <v>0.87718331588517262</v>
      </c>
      <c r="V28" s="7">
        <f>((((B28)+(F28))+(J28))+(N28))+(R28)</f>
        <v>922.18000000000006</v>
      </c>
      <c r="W28" s="7">
        <f>((((C28)+(G28))+(K28))+(O28))+(S28)</f>
        <v>907.45</v>
      </c>
      <c r="X28" s="7">
        <f>(V28)-(W28)</f>
        <v>14.730000000000018</v>
      </c>
      <c r="Y28" s="8">
        <f>IF(W28=0,"",(V28)/(W28))</f>
        <v>1.0162322993002368</v>
      </c>
    </row>
    <row r="29" spans="1:25">
      <c r="A29" s="3" t="s">
        <v>35</v>
      </c>
      <c r="B29" s="4"/>
      <c r="C29" s="4"/>
      <c r="D29" s="5">
        <f>(B29)-(C29)</f>
        <v>0</v>
      </c>
      <c r="E29" s="6" t="str">
        <f>IF(C29=0,"",(B29)/(C29))</f>
        <v/>
      </c>
      <c r="F29" s="4"/>
      <c r="G29" s="4"/>
      <c r="H29" s="5">
        <f>(F29)-(G29)</f>
        <v>0</v>
      </c>
      <c r="I29" s="6" t="str">
        <f>IF(G29=0,"",(F29)/(G29))</f>
        <v/>
      </c>
      <c r="J29" s="4"/>
      <c r="K29" s="4"/>
      <c r="L29" s="5">
        <f>(J29)-(K29)</f>
        <v>0</v>
      </c>
      <c r="M29" s="6" t="str">
        <f>IF(K29=0,"",(J29)/(K29))</f>
        <v/>
      </c>
      <c r="N29" s="4"/>
      <c r="O29" s="4"/>
      <c r="P29" s="5">
        <f>(N29)-(O29)</f>
        <v>0</v>
      </c>
      <c r="Q29" s="6" t="str">
        <f>IF(O29=0,"",(N29)/(O29))</f>
        <v/>
      </c>
      <c r="R29" s="4"/>
      <c r="S29" s="4"/>
      <c r="T29" s="5">
        <f>(R29)-(S29)</f>
        <v>0</v>
      </c>
      <c r="U29" s="6" t="str">
        <f>IF(S29=0,"",(R29)/(S29))</f>
        <v/>
      </c>
      <c r="V29" s="5">
        <f>((((B29)+(F29))+(J29))+(N29))+(R29)</f>
        <v>0</v>
      </c>
      <c r="W29" s="5">
        <f>((((C29)+(G29))+(K29))+(O29))+(S29)</f>
        <v>0</v>
      </c>
      <c r="X29" s="5">
        <f>(V29)-(W29)</f>
        <v>0</v>
      </c>
      <c r="Y29" s="6" t="str">
        <f>IF(W29=0,"",(V29)/(W29))</f>
        <v/>
      </c>
    </row>
    <row r="30" spans="1:25">
      <c r="A30" s="3" t="s">
        <v>36</v>
      </c>
      <c r="B30" s="5">
        <f>0</f>
        <v>0</v>
      </c>
      <c r="C30" s="5">
        <f>73.25</f>
        <v>73.25</v>
      </c>
      <c r="D30" s="5">
        <f>(B30)-(C30)</f>
        <v>-73.25</v>
      </c>
      <c r="E30" s="6">
        <f>IF(C30=0,"",(B30)/(C30))</f>
        <v>0</v>
      </c>
      <c r="F30" s="5">
        <f>0</f>
        <v>0</v>
      </c>
      <c r="G30" s="5">
        <f>73.25</f>
        <v>73.25</v>
      </c>
      <c r="H30" s="5">
        <f>(F30)-(G30)</f>
        <v>-73.25</v>
      </c>
      <c r="I30" s="6">
        <f>IF(G30=0,"",(F30)/(G30))</f>
        <v>0</v>
      </c>
      <c r="J30" s="5">
        <f>0</f>
        <v>0</v>
      </c>
      <c r="K30" s="5">
        <f>73.25</f>
        <v>73.25</v>
      </c>
      <c r="L30" s="5">
        <f>(J30)-(K30)</f>
        <v>-73.25</v>
      </c>
      <c r="M30" s="6">
        <f>IF(K30=0,"",(J30)/(K30))</f>
        <v>0</v>
      </c>
      <c r="N30" s="5">
        <f>826.09</f>
        <v>826.09</v>
      </c>
      <c r="O30" s="5">
        <f>73.25</f>
        <v>73.25</v>
      </c>
      <c r="P30" s="5">
        <f>(N30)-(O30)</f>
        <v>752.84</v>
      </c>
      <c r="Q30" s="6">
        <f>IF(O30=0,"",(N30)/(O30))</f>
        <v>11.277679180887372</v>
      </c>
      <c r="R30" s="5">
        <f>449.66</f>
        <v>449.66</v>
      </c>
      <c r="S30" s="5">
        <f>73.25</f>
        <v>73.25</v>
      </c>
      <c r="T30" s="5">
        <f>(R30)-(S30)</f>
        <v>376.41</v>
      </c>
      <c r="U30" s="6">
        <f>IF(S30=0,"",(R30)/(S30))</f>
        <v>6.1387030716723556</v>
      </c>
      <c r="V30" s="5">
        <f>((((B30)+(F30))+(J30))+(N30))+(R30)</f>
        <v>1275.75</v>
      </c>
      <c r="W30" s="5">
        <f>((((C30)+(G30))+(K30))+(O30))+(S30)</f>
        <v>366.25</v>
      </c>
      <c r="X30" s="5">
        <f>(V30)-(W30)</f>
        <v>909.5</v>
      </c>
      <c r="Y30" s="6">
        <f>IF(W30=0,"",(V30)/(W30))</f>
        <v>3.4832764505119456</v>
      </c>
    </row>
    <row r="31" spans="1:25">
      <c r="A31" s="3" t="s">
        <v>37</v>
      </c>
      <c r="B31" s="5">
        <f>0</f>
        <v>0</v>
      </c>
      <c r="C31" s="5">
        <f>39.5</f>
        <v>39.5</v>
      </c>
      <c r="D31" s="5">
        <f>(B31)-(C31)</f>
        <v>-39.5</v>
      </c>
      <c r="E31" s="6">
        <f>IF(C31=0,"",(B31)/(C31))</f>
        <v>0</v>
      </c>
      <c r="F31" s="5">
        <f>0</f>
        <v>0</v>
      </c>
      <c r="G31" s="5">
        <f>39.5</f>
        <v>39.5</v>
      </c>
      <c r="H31" s="5">
        <f>(F31)-(G31)</f>
        <v>-39.5</v>
      </c>
      <c r="I31" s="6">
        <f>IF(G31=0,"",(F31)/(G31))</f>
        <v>0</v>
      </c>
      <c r="J31" s="5">
        <f>0</f>
        <v>0</v>
      </c>
      <c r="K31" s="5">
        <f>39.5</f>
        <v>39.5</v>
      </c>
      <c r="L31" s="5">
        <f>(J31)-(K31)</f>
        <v>-39.5</v>
      </c>
      <c r="M31" s="6">
        <f>IF(K31=0,"",(J31)/(K31))</f>
        <v>0</v>
      </c>
      <c r="N31" s="5">
        <f>444.81</f>
        <v>444.81</v>
      </c>
      <c r="O31" s="5">
        <f>39.5</f>
        <v>39.5</v>
      </c>
      <c r="P31" s="5">
        <f>(N31)-(O31)</f>
        <v>405.31</v>
      </c>
      <c r="Q31" s="6">
        <f>IF(O31=0,"",(N31)/(O31))</f>
        <v>11.261012658227848</v>
      </c>
      <c r="R31" s="5">
        <f>242.12</f>
        <v>242.12</v>
      </c>
      <c r="S31" s="5">
        <f>39.5</f>
        <v>39.5</v>
      </c>
      <c r="T31" s="5">
        <f>(R31)-(S31)</f>
        <v>202.62</v>
      </c>
      <c r="U31" s="6">
        <f>IF(S31=0,"",(R31)/(S31))</f>
        <v>6.1296202531645569</v>
      </c>
      <c r="V31" s="5">
        <f>((((B31)+(F31))+(J31))+(N31))+(R31)</f>
        <v>686.93000000000006</v>
      </c>
      <c r="W31" s="5">
        <f>((((C31)+(G31))+(K31))+(O31))+(S31)</f>
        <v>197.5</v>
      </c>
      <c r="X31" s="5">
        <f>(V31)-(W31)</f>
        <v>489.43000000000006</v>
      </c>
      <c r="Y31" s="6">
        <f>IF(W31=0,"",(V31)/(W31))</f>
        <v>3.4781265822784815</v>
      </c>
    </row>
    <row r="32" spans="1:25">
      <c r="A32" s="3" t="s">
        <v>38</v>
      </c>
      <c r="B32" s="5">
        <f>0</f>
        <v>0</v>
      </c>
      <c r="C32" s="4"/>
      <c r="D32" s="5">
        <f>(B32)-(C32)</f>
        <v>0</v>
      </c>
      <c r="E32" s="6" t="str">
        <f>IF(C32=0,"",(B32)/(C32))</f>
        <v/>
      </c>
      <c r="F32" s="5">
        <f>0</f>
        <v>0</v>
      </c>
      <c r="G32" s="4"/>
      <c r="H32" s="5">
        <f>(F32)-(G32)</f>
        <v>0</v>
      </c>
      <c r="I32" s="6" t="str">
        <f>IF(G32=0,"",(F32)/(G32))</f>
        <v/>
      </c>
      <c r="J32" s="5">
        <f>0</f>
        <v>0</v>
      </c>
      <c r="K32" s="4"/>
      <c r="L32" s="5">
        <f>(J32)-(K32)</f>
        <v>0</v>
      </c>
      <c r="M32" s="6" t="str">
        <f>IF(K32=0,"",(J32)/(K32))</f>
        <v/>
      </c>
      <c r="N32" s="5">
        <f>0</f>
        <v>0</v>
      </c>
      <c r="O32" s="4"/>
      <c r="P32" s="5">
        <f>(N32)-(O32)</f>
        <v>0</v>
      </c>
      <c r="Q32" s="6" t="str">
        <f>IF(O32=0,"",(N32)/(O32))</f>
        <v/>
      </c>
      <c r="R32" s="5">
        <f>0</f>
        <v>0</v>
      </c>
      <c r="S32" s="4"/>
      <c r="T32" s="5">
        <f>(R32)-(S32)</f>
        <v>0</v>
      </c>
      <c r="U32" s="6" t="str">
        <f>IF(S32=0,"",(R32)/(S32))</f>
        <v/>
      </c>
      <c r="V32" s="5">
        <f>((((B32)+(F32))+(J32))+(N32))+(R32)</f>
        <v>0</v>
      </c>
      <c r="W32" s="5">
        <f>((((C32)+(G32))+(K32))+(O32))+(S32)</f>
        <v>0</v>
      </c>
      <c r="X32" s="5">
        <f>(V32)-(W32)</f>
        <v>0</v>
      </c>
      <c r="Y32" s="6" t="str">
        <f>IF(W32=0,"",(V32)/(W32))</f>
        <v/>
      </c>
    </row>
    <row r="33" spans="1:25">
      <c r="A33" s="3" t="s">
        <v>39</v>
      </c>
      <c r="B33" s="7">
        <f>(((B29)+(B30))+(B31))+(B32)</f>
        <v>0</v>
      </c>
      <c r="C33" s="7">
        <f>(((C29)+(C30))+(C31))+(C32)</f>
        <v>112.75</v>
      </c>
      <c r="D33" s="7">
        <f>(B33)-(C33)</f>
        <v>-112.75</v>
      </c>
      <c r="E33" s="8">
        <f>IF(C33=0,"",(B33)/(C33))</f>
        <v>0</v>
      </c>
      <c r="F33" s="7">
        <f>(((F29)+(F30))+(F31))+(F32)</f>
        <v>0</v>
      </c>
      <c r="G33" s="7">
        <f>(((G29)+(G30))+(G31))+(G32)</f>
        <v>112.75</v>
      </c>
      <c r="H33" s="7">
        <f>(F33)-(G33)</f>
        <v>-112.75</v>
      </c>
      <c r="I33" s="8">
        <f>IF(G33=0,"",(F33)/(G33))</f>
        <v>0</v>
      </c>
      <c r="J33" s="7">
        <f>(((J29)+(J30))+(J31))+(J32)</f>
        <v>0</v>
      </c>
      <c r="K33" s="7">
        <f>(((K29)+(K30))+(K31))+(K32)</f>
        <v>112.75</v>
      </c>
      <c r="L33" s="7">
        <f>(J33)-(K33)</f>
        <v>-112.75</v>
      </c>
      <c r="M33" s="8">
        <f>IF(K33=0,"",(J33)/(K33))</f>
        <v>0</v>
      </c>
      <c r="N33" s="7">
        <f>(((N29)+(N30))+(N31))+(N32)</f>
        <v>1270.9000000000001</v>
      </c>
      <c r="O33" s="7">
        <f>(((O29)+(O30))+(O31))+(O32)</f>
        <v>112.75</v>
      </c>
      <c r="P33" s="7">
        <f>(N33)-(O33)</f>
        <v>1158.1500000000001</v>
      </c>
      <c r="Q33" s="8">
        <f>IF(O33=0,"",(N33)/(O33))</f>
        <v>11.271840354767185</v>
      </c>
      <c r="R33" s="7">
        <f>(((R29)+(R30))+(R31))+(R32)</f>
        <v>691.78</v>
      </c>
      <c r="S33" s="7">
        <f>(((S29)+(S30))+(S31))+(S32)</f>
        <v>112.75</v>
      </c>
      <c r="T33" s="7">
        <f>(R33)-(S33)</f>
        <v>579.03</v>
      </c>
      <c r="U33" s="8">
        <f>IF(S33=0,"",(R33)/(S33))</f>
        <v>6.1355210643015523</v>
      </c>
      <c r="V33" s="7">
        <f>((((B33)+(F33))+(J33))+(N33))+(R33)</f>
        <v>1962.68</v>
      </c>
      <c r="W33" s="7">
        <f>((((C33)+(G33))+(K33))+(O33))+(S33)</f>
        <v>563.75</v>
      </c>
      <c r="X33" s="7">
        <f>(V33)-(W33)</f>
        <v>1398.93</v>
      </c>
      <c r="Y33" s="8">
        <f>IF(W33=0,"",(V33)/(W33))</f>
        <v>3.4814722838137473</v>
      </c>
    </row>
    <row r="34" spans="1:25">
      <c r="A34" s="3" t="s">
        <v>40</v>
      </c>
      <c r="B34" s="4"/>
      <c r="C34" s="4"/>
      <c r="D34" s="5">
        <f>(B34)-(C34)</f>
        <v>0</v>
      </c>
      <c r="E34" s="6" t="str">
        <f>IF(C34=0,"",(B34)/(C34))</f>
        <v/>
      </c>
      <c r="F34" s="4"/>
      <c r="G34" s="4"/>
      <c r="H34" s="5">
        <f>(F34)-(G34)</f>
        <v>0</v>
      </c>
      <c r="I34" s="6" t="str">
        <f>IF(G34=0,"",(F34)/(G34))</f>
        <v/>
      </c>
      <c r="J34" s="4"/>
      <c r="K34" s="4"/>
      <c r="L34" s="5">
        <f>(J34)-(K34)</f>
        <v>0</v>
      </c>
      <c r="M34" s="6" t="str">
        <f>IF(K34=0,"",(J34)/(K34))</f>
        <v/>
      </c>
      <c r="N34" s="4"/>
      <c r="O34" s="4"/>
      <c r="P34" s="5">
        <f>(N34)-(O34)</f>
        <v>0</v>
      </c>
      <c r="Q34" s="6" t="str">
        <f>IF(O34=0,"",(N34)/(O34))</f>
        <v/>
      </c>
      <c r="R34" s="4"/>
      <c r="S34" s="4"/>
      <c r="T34" s="5">
        <f>(R34)-(S34)</f>
        <v>0</v>
      </c>
      <c r="U34" s="6" t="str">
        <f>IF(S34=0,"",(R34)/(S34))</f>
        <v/>
      </c>
      <c r="V34" s="5">
        <f>((((B34)+(F34))+(J34))+(N34))+(R34)</f>
        <v>0</v>
      </c>
      <c r="W34" s="5">
        <f>((((C34)+(G34))+(K34))+(O34))+(S34)</f>
        <v>0</v>
      </c>
      <c r="X34" s="5">
        <f>(V34)-(W34)</f>
        <v>0</v>
      </c>
      <c r="Y34" s="6" t="str">
        <f>IF(W34=0,"",(V34)/(W34))</f>
        <v/>
      </c>
    </row>
    <row r="35" spans="1:25">
      <c r="A35" s="3" t="s">
        <v>41</v>
      </c>
      <c r="B35" s="5">
        <f>31.99</f>
        <v>31.99</v>
      </c>
      <c r="C35" s="5">
        <f>47.75</f>
        <v>47.75</v>
      </c>
      <c r="D35" s="5">
        <f>(B35)-(C35)</f>
        <v>-15.760000000000002</v>
      </c>
      <c r="E35" s="6">
        <f>IF(C35=0,"",(B35)/(C35))</f>
        <v>0.66994764397905759</v>
      </c>
      <c r="F35" s="5">
        <f>-116.58</f>
        <v>-116.58</v>
      </c>
      <c r="G35" s="5">
        <f>47.75</f>
        <v>47.75</v>
      </c>
      <c r="H35" s="5">
        <f>(F35)-(G35)</f>
        <v>-164.32999999999998</v>
      </c>
      <c r="I35" s="6">
        <f>IF(G35=0,"",(F35)/(G35))</f>
        <v>-2.4414659685863875</v>
      </c>
      <c r="J35" s="5">
        <f>31.99</f>
        <v>31.99</v>
      </c>
      <c r="K35" s="5">
        <f>47.75</f>
        <v>47.75</v>
      </c>
      <c r="L35" s="5">
        <f>(J35)-(K35)</f>
        <v>-15.760000000000002</v>
      </c>
      <c r="M35" s="6">
        <f>IF(K35=0,"",(J35)/(K35))</f>
        <v>0.66994764397905759</v>
      </c>
      <c r="N35" s="5">
        <f>45.16</f>
        <v>45.16</v>
      </c>
      <c r="O35" s="5">
        <f>47.75</f>
        <v>47.75</v>
      </c>
      <c r="P35" s="5">
        <f>(N35)-(O35)</f>
        <v>-2.5900000000000034</v>
      </c>
      <c r="Q35" s="6">
        <f>IF(O35=0,"",(N35)/(O35))</f>
        <v>0.94575916230366486</v>
      </c>
      <c r="R35" s="5">
        <f>45.16</f>
        <v>45.16</v>
      </c>
      <c r="S35" s="5">
        <f>47.75</f>
        <v>47.75</v>
      </c>
      <c r="T35" s="5">
        <f>(R35)-(S35)</f>
        <v>-2.5900000000000034</v>
      </c>
      <c r="U35" s="6">
        <f>IF(S35=0,"",(R35)/(S35))</f>
        <v>0.94575916230366486</v>
      </c>
      <c r="V35" s="5">
        <f>((((B35)+(F35))+(J35))+(N35))+(R35)</f>
        <v>37.719999999999985</v>
      </c>
      <c r="W35" s="5">
        <f>((((C35)+(G35))+(K35))+(O35))+(S35)</f>
        <v>238.75</v>
      </c>
      <c r="X35" s="5">
        <f>(V35)-(W35)</f>
        <v>-201.03000000000003</v>
      </c>
      <c r="Y35" s="6">
        <f>IF(W35=0,"",(V35)/(W35))</f>
        <v>0.15798952879581146</v>
      </c>
    </row>
    <row r="36" spans="1:25">
      <c r="A36" s="3" t="s">
        <v>42</v>
      </c>
      <c r="B36" s="5">
        <f>17.22</f>
        <v>17.22</v>
      </c>
      <c r="C36" s="5">
        <f>25.75</f>
        <v>25.75</v>
      </c>
      <c r="D36" s="5">
        <f>(B36)-(C36)</f>
        <v>-8.5300000000000011</v>
      </c>
      <c r="E36" s="6">
        <f>IF(C36=0,"",(B36)/(C36))</f>
        <v>0.66873786407766989</v>
      </c>
      <c r="F36" s="5">
        <f>-62.77</f>
        <v>-62.77</v>
      </c>
      <c r="G36" s="5">
        <f>25.75</f>
        <v>25.75</v>
      </c>
      <c r="H36" s="5">
        <f>(F36)-(G36)</f>
        <v>-88.52000000000001</v>
      </c>
      <c r="I36" s="6">
        <f>IF(G36=0,"",(F36)/(G36))</f>
        <v>-2.4376699029126216</v>
      </c>
      <c r="J36" s="5">
        <f>17.22</f>
        <v>17.22</v>
      </c>
      <c r="K36" s="5">
        <f>25.75</f>
        <v>25.75</v>
      </c>
      <c r="L36" s="5">
        <f>(J36)-(K36)</f>
        <v>-8.5300000000000011</v>
      </c>
      <c r="M36" s="6">
        <f>IF(K36=0,"",(J36)/(K36))</f>
        <v>0.66873786407766989</v>
      </c>
      <c r="N36" s="5">
        <f>24.31</f>
        <v>24.31</v>
      </c>
      <c r="O36" s="5">
        <f>25.75</f>
        <v>25.75</v>
      </c>
      <c r="P36" s="5">
        <f>(N36)-(O36)</f>
        <v>-1.4400000000000013</v>
      </c>
      <c r="Q36" s="6">
        <f>IF(O36=0,"",(N36)/(O36))</f>
        <v>0.94407766990291253</v>
      </c>
      <c r="R36" s="5">
        <f>24.31</f>
        <v>24.31</v>
      </c>
      <c r="S36" s="5">
        <f>25.75</f>
        <v>25.75</v>
      </c>
      <c r="T36" s="5">
        <f>(R36)-(S36)</f>
        <v>-1.4400000000000013</v>
      </c>
      <c r="U36" s="6">
        <f>IF(S36=0,"",(R36)/(S36))</f>
        <v>0.94407766990291253</v>
      </c>
      <c r="V36" s="5">
        <f>((((B36)+(F36))+(J36))+(N36))+(R36)</f>
        <v>20.289999999999992</v>
      </c>
      <c r="W36" s="5">
        <f>((((C36)+(G36))+(K36))+(O36))+(S36)</f>
        <v>128.75</v>
      </c>
      <c r="X36" s="5">
        <f>(V36)-(W36)</f>
        <v>-108.46000000000001</v>
      </c>
      <c r="Y36" s="6">
        <f>IF(W36=0,"",(V36)/(W36))</f>
        <v>0.15759223300970868</v>
      </c>
    </row>
    <row r="37" spans="1:25">
      <c r="A37" s="3" t="s">
        <v>43</v>
      </c>
      <c r="B37" s="5">
        <f>-249.28</f>
        <v>-249.28</v>
      </c>
      <c r="C37" s="4"/>
      <c r="D37" s="5">
        <f>(B37)-(C37)</f>
        <v>-249.28</v>
      </c>
      <c r="E37" s="6" t="str">
        <f>IF(C37=0,"",(B37)/(C37))</f>
        <v/>
      </c>
      <c r="F37" s="5">
        <f>249.28</f>
        <v>249.28</v>
      </c>
      <c r="G37" s="4"/>
      <c r="H37" s="5">
        <f>(F37)-(G37)</f>
        <v>249.28</v>
      </c>
      <c r="I37" s="6" t="str">
        <f>IF(G37=0,"",(F37)/(G37))</f>
        <v/>
      </c>
      <c r="J37" s="5">
        <f>0</f>
        <v>0</v>
      </c>
      <c r="K37" s="4"/>
      <c r="L37" s="5">
        <f>(J37)-(K37)</f>
        <v>0</v>
      </c>
      <c r="M37" s="6" t="str">
        <f>IF(K37=0,"",(J37)/(K37))</f>
        <v/>
      </c>
      <c r="N37" s="5">
        <f>0</f>
        <v>0</v>
      </c>
      <c r="O37" s="4"/>
      <c r="P37" s="5">
        <f>(N37)-(O37)</f>
        <v>0</v>
      </c>
      <c r="Q37" s="6" t="str">
        <f>IF(O37=0,"",(N37)/(O37))</f>
        <v/>
      </c>
      <c r="R37" s="5">
        <f>0</f>
        <v>0</v>
      </c>
      <c r="S37" s="4"/>
      <c r="T37" s="5">
        <f>(R37)-(S37)</f>
        <v>0</v>
      </c>
      <c r="U37" s="6" t="str">
        <f>IF(S37=0,"",(R37)/(S37))</f>
        <v/>
      </c>
      <c r="V37" s="5">
        <f>((((B37)+(F37))+(J37))+(N37))+(R37)</f>
        <v>0</v>
      </c>
      <c r="W37" s="5">
        <f>((((C37)+(G37))+(K37))+(O37))+(S37)</f>
        <v>0</v>
      </c>
      <c r="X37" s="5">
        <f>(V37)-(W37)</f>
        <v>0</v>
      </c>
      <c r="Y37" s="6" t="str">
        <f>IF(W37=0,"",(V37)/(W37))</f>
        <v/>
      </c>
    </row>
    <row r="38" spans="1:25">
      <c r="A38" s="3" t="s">
        <v>44</v>
      </c>
      <c r="B38" s="7">
        <f>(((B34)+(B35))+(B36))+(B37)</f>
        <v>-200.07</v>
      </c>
      <c r="C38" s="7">
        <f>(((C34)+(C35))+(C36))+(C37)</f>
        <v>73.5</v>
      </c>
      <c r="D38" s="7">
        <f>(B38)-(C38)</f>
        <v>-273.57</v>
      </c>
      <c r="E38" s="8">
        <f>IF(C38=0,"",(B38)/(C38))</f>
        <v>-2.7220408163265306</v>
      </c>
      <c r="F38" s="7">
        <f>(((F34)+(F35))+(F36))+(F37)</f>
        <v>69.930000000000007</v>
      </c>
      <c r="G38" s="7">
        <f>(((G34)+(G35))+(G36))+(G37)</f>
        <v>73.5</v>
      </c>
      <c r="H38" s="7">
        <f>(F38)-(G38)</f>
        <v>-3.5699999999999932</v>
      </c>
      <c r="I38" s="8">
        <f>IF(G38=0,"",(F38)/(G38))</f>
        <v>0.95142857142857151</v>
      </c>
      <c r="J38" s="7">
        <f>(((J34)+(J35))+(J36))+(J37)</f>
        <v>49.209999999999994</v>
      </c>
      <c r="K38" s="7">
        <f>(((K34)+(K35))+(K36))+(K37)</f>
        <v>73.5</v>
      </c>
      <c r="L38" s="7">
        <f>(J38)-(K38)</f>
        <v>-24.290000000000006</v>
      </c>
      <c r="M38" s="8">
        <f>IF(K38=0,"",(J38)/(K38))</f>
        <v>0.66952380952380941</v>
      </c>
      <c r="N38" s="7">
        <f>(((N34)+(N35))+(N36))+(N37)</f>
        <v>69.47</v>
      </c>
      <c r="O38" s="7">
        <f>(((O34)+(O35))+(O36))+(O37)</f>
        <v>73.5</v>
      </c>
      <c r="P38" s="7">
        <f>(N38)-(O38)</f>
        <v>-4.0300000000000011</v>
      </c>
      <c r="Q38" s="8">
        <f>IF(O38=0,"",(N38)/(O38))</f>
        <v>0.94517006802721082</v>
      </c>
      <c r="R38" s="7">
        <f>(((R34)+(R35))+(R36))+(R37)</f>
        <v>69.47</v>
      </c>
      <c r="S38" s="7">
        <f>(((S34)+(S35))+(S36))+(S37)</f>
        <v>73.5</v>
      </c>
      <c r="T38" s="7">
        <f>(R38)-(S38)</f>
        <v>-4.0300000000000011</v>
      </c>
      <c r="U38" s="8">
        <f>IF(S38=0,"",(R38)/(S38))</f>
        <v>0.94517006802721082</v>
      </c>
      <c r="V38" s="7">
        <f>((((B38)+(F38))+(J38))+(N38))+(R38)</f>
        <v>58.010000000000005</v>
      </c>
      <c r="W38" s="7">
        <f>((((C38)+(G38))+(K38))+(O38))+(S38)</f>
        <v>367.5</v>
      </c>
      <c r="X38" s="7">
        <f>(V38)-(W38)</f>
        <v>-309.49</v>
      </c>
      <c r="Y38" s="8">
        <f>IF(W38=0,"",(V38)/(W38))</f>
        <v>0.15785034013605442</v>
      </c>
    </row>
    <row r="39" spans="1:25">
      <c r="A39" s="3" t="s">
        <v>45</v>
      </c>
      <c r="B39" s="4"/>
      <c r="C39" s="4"/>
      <c r="D39" s="5">
        <f>(B39)-(C39)</f>
        <v>0</v>
      </c>
      <c r="E39" s="6" t="str">
        <f>IF(C39=0,"",(B39)/(C39))</f>
        <v/>
      </c>
      <c r="F39" s="4"/>
      <c r="G39" s="4"/>
      <c r="H39" s="5">
        <f>(F39)-(G39)</f>
        <v>0</v>
      </c>
      <c r="I39" s="6" t="str">
        <f>IF(G39=0,"",(F39)/(G39))</f>
        <v/>
      </c>
      <c r="J39" s="4"/>
      <c r="K39" s="4"/>
      <c r="L39" s="5">
        <f>(J39)-(K39)</f>
        <v>0</v>
      </c>
      <c r="M39" s="6" t="str">
        <f>IF(K39=0,"",(J39)/(K39))</f>
        <v/>
      </c>
      <c r="N39" s="4"/>
      <c r="O39" s="4"/>
      <c r="P39" s="5">
        <f>(N39)-(O39)</f>
        <v>0</v>
      </c>
      <c r="Q39" s="6" t="str">
        <f>IF(O39=0,"",(N39)/(O39))</f>
        <v/>
      </c>
      <c r="R39" s="4"/>
      <c r="S39" s="4"/>
      <c r="T39" s="5">
        <f>(R39)-(S39)</f>
        <v>0</v>
      </c>
      <c r="U39" s="6" t="str">
        <f>IF(S39=0,"",(R39)/(S39))</f>
        <v/>
      </c>
      <c r="V39" s="5">
        <f>((((B39)+(F39))+(J39))+(N39))+(R39)</f>
        <v>0</v>
      </c>
      <c r="W39" s="5">
        <f>((((C39)+(G39))+(K39))+(O39))+(S39)</f>
        <v>0</v>
      </c>
      <c r="X39" s="5">
        <f>(V39)-(W39)</f>
        <v>0</v>
      </c>
      <c r="Y39" s="6" t="str">
        <f>IF(W39=0,"",(V39)/(W39))</f>
        <v/>
      </c>
    </row>
    <row r="40" spans="1:25">
      <c r="A40" s="3" t="s">
        <v>46</v>
      </c>
      <c r="B40" s="5">
        <f>-519.6</f>
        <v>-519.6</v>
      </c>
      <c r="C40" s="5">
        <f>1254.75</f>
        <v>1254.75</v>
      </c>
      <c r="D40" s="5">
        <f>(B40)-(C40)</f>
        <v>-1774.35</v>
      </c>
      <c r="E40" s="6">
        <f>IF(C40=0,"",(B40)/(C40))</f>
        <v>-0.41410639569635388</v>
      </c>
      <c r="F40" s="5">
        <f>1061.31</f>
        <v>1061.31</v>
      </c>
      <c r="G40" s="5">
        <f>1254.75</f>
        <v>1254.75</v>
      </c>
      <c r="H40" s="5">
        <f>(F40)-(G40)</f>
        <v>-193.44000000000005</v>
      </c>
      <c r="I40" s="6">
        <f>IF(G40=0,"",(F40)/(G40))</f>
        <v>0.84583383144052593</v>
      </c>
      <c r="J40" s="5">
        <f>714.91</f>
        <v>714.91</v>
      </c>
      <c r="K40" s="5">
        <f>1254.75</f>
        <v>1254.75</v>
      </c>
      <c r="L40" s="5">
        <f>(J40)-(K40)</f>
        <v>-539.84</v>
      </c>
      <c r="M40" s="6">
        <f>IF(K40=0,"",(J40)/(K40))</f>
        <v>0.56976290097629012</v>
      </c>
      <c r="N40" s="5">
        <f>5633.11</f>
        <v>5633.11</v>
      </c>
      <c r="O40" s="5">
        <f>1254.75</f>
        <v>1254.75</v>
      </c>
      <c r="P40" s="5">
        <f>(N40)-(O40)</f>
        <v>4378.3599999999997</v>
      </c>
      <c r="Q40" s="6">
        <f>IF(O40=0,"",(N40)/(O40))</f>
        <v>4.4894281729428167</v>
      </c>
      <c r="R40" s="5">
        <f>888.11</f>
        <v>888.11</v>
      </c>
      <c r="S40" s="5">
        <f>1254.75</f>
        <v>1254.75</v>
      </c>
      <c r="T40" s="5">
        <f>(R40)-(S40)</f>
        <v>-366.64</v>
      </c>
      <c r="U40" s="6">
        <f>IF(S40=0,"",(R40)/(S40))</f>
        <v>0.70779836620840808</v>
      </c>
      <c r="V40" s="5">
        <f>((((B40)+(F40))+(J40))+(N40))+(R40)</f>
        <v>7777.8399999999992</v>
      </c>
      <c r="W40" s="5">
        <f>((((C40)+(G40))+(K40))+(O40))+(S40)</f>
        <v>6273.75</v>
      </c>
      <c r="X40" s="5">
        <f>(V40)-(W40)</f>
        <v>1504.0899999999992</v>
      </c>
      <c r="Y40" s="6">
        <f>IF(W40=0,"",(V40)/(W40))</f>
        <v>1.2397433751743374</v>
      </c>
    </row>
    <row r="41" spans="1:25">
      <c r="A41" s="3" t="s">
        <v>47</v>
      </c>
      <c r="B41" s="5">
        <f>-279.78</f>
        <v>-279.77999999999997</v>
      </c>
      <c r="C41" s="5">
        <f>675.58</f>
        <v>675.58</v>
      </c>
      <c r="D41" s="5">
        <f>(B41)-(C41)</f>
        <v>-955.36</v>
      </c>
      <c r="E41" s="6">
        <f>IF(C41=0,"",(B41)/(C41))</f>
        <v>-0.41413304123863931</v>
      </c>
      <c r="F41" s="5">
        <f>571.47</f>
        <v>571.47</v>
      </c>
      <c r="G41" s="5">
        <f>675.58</f>
        <v>675.58</v>
      </c>
      <c r="H41" s="5">
        <f>(F41)-(G41)</f>
        <v>-104.11000000000001</v>
      </c>
      <c r="I41" s="6">
        <f>IF(G41=0,"",(F41)/(G41))</f>
        <v>0.84589537878563603</v>
      </c>
      <c r="J41" s="5">
        <f>384.95</f>
        <v>384.95</v>
      </c>
      <c r="K41" s="5">
        <f>675.58</f>
        <v>675.58</v>
      </c>
      <c r="L41" s="5">
        <f>(J41)-(K41)</f>
        <v>-290.63000000000005</v>
      </c>
      <c r="M41" s="6">
        <f>IF(K41=0,"",(J41)/(K41))</f>
        <v>0.56980668462654305</v>
      </c>
      <c r="N41" s="5">
        <f>3033.21</f>
        <v>3033.21</v>
      </c>
      <c r="O41" s="5">
        <f>675.58</f>
        <v>675.58</v>
      </c>
      <c r="P41" s="5">
        <f>(N41)-(O41)</f>
        <v>2357.63</v>
      </c>
      <c r="Q41" s="6">
        <f>IF(O41=0,"",(N41)/(O41))</f>
        <v>4.4897865537760149</v>
      </c>
      <c r="R41" s="5">
        <f>478.21</f>
        <v>478.21</v>
      </c>
      <c r="S41" s="5">
        <f>675.58</f>
        <v>675.58</v>
      </c>
      <c r="T41" s="5">
        <f>(R41)-(S41)</f>
        <v>-197.37000000000006</v>
      </c>
      <c r="U41" s="6">
        <f>IF(S41=0,"",(R41)/(S41))</f>
        <v>0.70785103170608954</v>
      </c>
      <c r="V41" s="5">
        <f>((((B41)+(F41))+(J41))+(N41))+(R41)</f>
        <v>4188.0600000000004</v>
      </c>
      <c r="W41" s="5">
        <f>((((C41)+(G41))+(K41))+(O41))+(S41)</f>
        <v>3377.9</v>
      </c>
      <c r="X41" s="5">
        <f>(V41)-(W41)</f>
        <v>810.16000000000031</v>
      </c>
      <c r="Y41" s="6">
        <f>IF(W41=0,"",(V41)/(W41))</f>
        <v>1.2398413215311288</v>
      </c>
    </row>
    <row r="42" spans="1:25">
      <c r="A42" s="3" t="s">
        <v>48</v>
      </c>
      <c r="B42" s="5">
        <f>2165.7</f>
        <v>2165.6999999999998</v>
      </c>
      <c r="C42" s="4"/>
      <c r="D42" s="5">
        <f>(B42)-(C42)</f>
        <v>2165.6999999999998</v>
      </c>
      <c r="E42" s="6" t="str">
        <f>IF(C42=0,"",(B42)/(C42))</f>
        <v/>
      </c>
      <c r="F42" s="5">
        <f>-2165.7</f>
        <v>-2165.6999999999998</v>
      </c>
      <c r="G42" s="4"/>
      <c r="H42" s="5">
        <f>(F42)-(G42)</f>
        <v>-2165.6999999999998</v>
      </c>
      <c r="I42" s="6" t="str">
        <f>IF(G42=0,"",(F42)/(G42))</f>
        <v/>
      </c>
      <c r="J42" s="5">
        <f>0</f>
        <v>0</v>
      </c>
      <c r="K42" s="4"/>
      <c r="L42" s="5">
        <f>(J42)-(K42)</f>
        <v>0</v>
      </c>
      <c r="M42" s="6" t="str">
        <f>IF(K42=0,"",(J42)/(K42))</f>
        <v/>
      </c>
      <c r="N42" s="5">
        <f>0</f>
        <v>0</v>
      </c>
      <c r="O42" s="4"/>
      <c r="P42" s="5">
        <f>(N42)-(O42)</f>
        <v>0</v>
      </c>
      <c r="Q42" s="6" t="str">
        <f>IF(O42=0,"",(N42)/(O42))</f>
        <v/>
      </c>
      <c r="R42" s="5">
        <f>0</f>
        <v>0</v>
      </c>
      <c r="S42" s="4"/>
      <c r="T42" s="5">
        <f>(R42)-(S42)</f>
        <v>0</v>
      </c>
      <c r="U42" s="6" t="str">
        <f>IF(S42=0,"",(R42)/(S42))</f>
        <v/>
      </c>
      <c r="V42" s="5">
        <f>((((B42)+(F42))+(J42))+(N42))+(R42)</f>
        <v>0</v>
      </c>
      <c r="W42" s="5">
        <f>((((C42)+(G42))+(K42))+(O42))+(S42)</f>
        <v>0</v>
      </c>
      <c r="X42" s="5">
        <f>(V42)-(W42)</f>
        <v>0</v>
      </c>
      <c r="Y42" s="6" t="str">
        <f>IF(W42=0,"",(V42)/(W42))</f>
        <v/>
      </c>
    </row>
    <row r="43" spans="1:25">
      <c r="A43" s="3" t="s">
        <v>49</v>
      </c>
      <c r="B43" s="7">
        <f>(((B39)+(B40))+(B41))+(B42)</f>
        <v>1366.3199999999997</v>
      </c>
      <c r="C43" s="7">
        <f>(((C39)+(C40))+(C41))+(C42)</f>
        <v>1930.33</v>
      </c>
      <c r="D43" s="7">
        <f>(B43)-(C43)</f>
        <v>-564.01000000000022</v>
      </c>
      <c r="E43" s="8">
        <f>IF(C43=0,"",(B43)/(C43))</f>
        <v>0.70781679816404441</v>
      </c>
      <c r="F43" s="7">
        <f>(((F39)+(F40))+(F41))+(F42)</f>
        <v>-532.91999999999985</v>
      </c>
      <c r="G43" s="7">
        <f>(((G39)+(G40))+(G41))+(G42)</f>
        <v>1930.33</v>
      </c>
      <c r="H43" s="7">
        <f>(F43)-(G43)</f>
        <v>-2463.25</v>
      </c>
      <c r="I43" s="8">
        <f>IF(G43=0,"",(F43)/(G43))</f>
        <v>-0.27607714743075012</v>
      </c>
      <c r="J43" s="7">
        <f>(((J39)+(J40))+(J41))+(J42)</f>
        <v>1099.8599999999999</v>
      </c>
      <c r="K43" s="7">
        <f>(((K39)+(K40))+(K41))+(K42)</f>
        <v>1930.33</v>
      </c>
      <c r="L43" s="7">
        <f>(J43)-(K43)</f>
        <v>-830.47</v>
      </c>
      <c r="M43" s="8">
        <f>IF(K43=0,"",(J43)/(K43))</f>
        <v>0.56977822444866932</v>
      </c>
      <c r="N43" s="7">
        <f>(((N39)+(N40))+(N41))+(N42)</f>
        <v>8666.32</v>
      </c>
      <c r="O43" s="7">
        <f>(((O39)+(O40))+(O41))+(O42)</f>
        <v>1930.33</v>
      </c>
      <c r="P43" s="7">
        <f>(N43)-(O43)</f>
        <v>6735.99</v>
      </c>
      <c r="Q43" s="8">
        <f>IF(O43=0,"",(N43)/(O43))</f>
        <v>4.4895535996435845</v>
      </c>
      <c r="R43" s="7">
        <f>(((R39)+(R40))+(R41))+(R42)</f>
        <v>1366.32</v>
      </c>
      <c r="S43" s="7">
        <f>(((S39)+(S40))+(S41))+(S42)</f>
        <v>1930.33</v>
      </c>
      <c r="T43" s="7">
        <f>(R43)-(S43)</f>
        <v>-564.01</v>
      </c>
      <c r="U43" s="8">
        <f>IF(S43=0,"",(R43)/(S43))</f>
        <v>0.70781679816404452</v>
      </c>
      <c r="V43" s="7">
        <f>((((B43)+(F43))+(J43))+(N43))+(R43)</f>
        <v>11965.9</v>
      </c>
      <c r="W43" s="7">
        <f>((((C43)+(G43))+(K43))+(O43))+(S43)</f>
        <v>9651.65</v>
      </c>
      <c r="X43" s="7">
        <f>(V43)-(W43)</f>
        <v>2314.25</v>
      </c>
      <c r="Y43" s="8">
        <f>IF(W43=0,"",(V43)/(W43))</f>
        <v>1.2397776545979184</v>
      </c>
    </row>
    <row r="44" spans="1:25">
      <c r="A44" s="3" t="s">
        <v>50</v>
      </c>
      <c r="B44" s="4"/>
      <c r="C44" s="4"/>
      <c r="D44" s="5">
        <f>(B44)-(C44)</f>
        <v>0</v>
      </c>
      <c r="E44" s="6" t="str">
        <f>IF(C44=0,"",(B44)/(C44))</f>
        <v/>
      </c>
      <c r="F44" s="4"/>
      <c r="G44" s="4"/>
      <c r="H44" s="5">
        <f>(F44)-(G44)</f>
        <v>0</v>
      </c>
      <c r="I44" s="6" t="str">
        <f>IF(G44=0,"",(F44)/(G44))</f>
        <v/>
      </c>
      <c r="J44" s="4"/>
      <c r="K44" s="4"/>
      <c r="L44" s="5">
        <f>(J44)-(K44)</f>
        <v>0</v>
      </c>
      <c r="M44" s="6" t="str">
        <f>IF(K44=0,"",(J44)/(K44))</f>
        <v/>
      </c>
      <c r="N44" s="4"/>
      <c r="O44" s="4"/>
      <c r="P44" s="5">
        <f>(N44)-(O44)</f>
        <v>0</v>
      </c>
      <c r="Q44" s="6" t="str">
        <f>IF(O44=0,"",(N44)/(O44))</f>
        <v/>
      </c>
      <c r="R44" s="4"/>
      <c r="S44" s="4"/>
      <c r="T44" s="5">
        <f>(R44)-(S44)</f>
        <v>0</v>
      </c>
      <c r="U44" s="6" t="str">
        <f>IF(S44=0,"",(R44)/(S44))</f>
        <v/>
      </c>
      <c r="V44" s="5">
        <f>((((B44)+(F44))+(J44))+(N44))+(R44)</f>
        <v>0</v>
      </c>
      <c r="W44" s="5">
        <f>((((C44)+(G44))+(K44))+(O44))+(S44)</f>
        <v>0</v>
      </c>
      <c r="X44" s="5">
        <f>(V44)-(W44)</f>
        <v>0</v>
      </c>
      <c r="Y44" s="6" t="str">
        <f>IF(W44=0,"",(V44)/(W44))</f>
        <v/>
      </c>
    </row>
    <row r="45" spans="1:25">
      <c r="A45" s="3" t="s">
        <v>51</v>
      </c>
      <c r="B45" s="5">
        <f>202.25</f>
        <v>202.25</v>
      </c>
      <c r="C45" s="5">
        <f>202.17</f>
        <v>202.17</v>
      </c>
      <c r="D45" s="5">
        <f>(B45)-(C45)</f>
        <v>8.0000000000012506E-2</v>
      </c>
      <c r="E45" s="6">
        <f>IF(C45=0,"",(B45)/(C45))</f>
        <v>1.0003957065835682</v>
      </c>
      <c r="F45" s="5">
        <f>202.25</f>
        <v>202.25</v>
      </c>
      <c r="G45" s="5">
        <f>202.17</f>
        <v>202.17</v>
      </c>
      <c r="H45" s="5">
        <f>(F45)-(G45)</f>
        <v>8.0000000000012506E-2</v>
      </c>
      <c r="I45" s="6">
        <f>IF(G45=0,"",(F45)/(G45))</f>
        <v>1.0003957065835682</v>
      </c>
      <c r="J45" s="5">
        <f>202.25</f>
        <v>202.25</v>
      </c>
      <c r="K45" s="5">
        <f>202.17</f>
        <v>202.17</v>
      </c>
      <c r="L45" s="5">
        <f>(J45)-(K45)</f>
        <v>8.0000000000012506E-2</v>
      </c>
      <c r="M45" s="6">
        <f>IF(K45=0,"",(J45)/(K45))</f>
        <v>1.0003957065835682</v>
      </c>
      <c r="N45" s="5">
        <f>202.25</f>
        <v>202.25</v>
      </c>
      <c r="O45" s="5">
        <f>202.17</f>
        <v>202.17</v>
      </c>
      <c r="P45" s="5">
        <f>(N45)-(O45)</f>
        <v>8.0000000000012506E-2</v>
      </c>
      <c r="Q45" s="6">
        <f>IF(O45=0,"",(N45)/(O45))</f>
        <v>1.0003957065835682</v>
      </c>
      <c r="R45" s="5">
        <f>254.66</f>
        <v>254.66</v>
      </c>
      <c r="S45" s="5">
        <f>202.17</f>
        <v>202.17</v>
      </c>
      <c r="T45" s="5">
        <f>(R45)-(S45)</f>
        <v>52.490000000000009</v>
      </c>
      <c r="U45" s="6">
        <f>IF(S45=0,"",(R45)/(S45))</f>
        <v>1.2596329821437404</v>
      </c>
      <c r="V45" s="5">
        <f>((((B45)+(F45))+(J45))+(N45))+(R45)</f>
        <v>1063.6600000000001</v>
      </c>
      <c r="W45" s="5">
        <f>((((C45)+(G45))+(K45))+(O45))+(S45)</f>
        <v>1010.8499999999999</v>
      </c>
      <c r="X45" s="5">
        <f>(V45)-(W45)</f>
        <v>52.810000000000173</v>
      </c>
      <c r="Y45" s="6">
        <f>IF(W45=0,"",(V45)/(W45))</f>
        <v>1.0522431616956029</v>
      </c>
    </row>
    <row r="46" spans="1:25">
      <c r="A46" s="3" t="s">
        <v>52</v>
      </c>
      <c r="B46" s="5">
        <f>108.9</f>
        <v>108.9</v>
      </c>
      <c r="C46" s="5">
        <f>108.92</f>
        <v>108.92</v>
      </c>
      <c r="D46" s="5">
        <f>(B46)-(C46)</f>
        <v>-1.9999999999996021E-2</v>
      </c>
      <c r="E46" s="6">
        <f>IF(C46=0,"",(B46)/(C46))</f>
        <v>0.99981637899375697</v>
      </c>
      <c r="F46" s="5">
        <f>108.9</f>
        <v>108.9</v>
      </c>
      <c r="G46" s="5">
        <f>108.92</f>
        <v>108.92</v>
      </c>
      <c r="H46" s="5">
        <f>(F46)-(G46)</f>
        <v>-1.9999999999996021E-2</v>
      </c>
      <c r="I46" s="6">
        <f>IF(G46=0,"",(F46)/(G46))</f>
        <v>0.99981637899375697</v>
      </c>
      <c r="J46" s="5">
        <f>108.9</f>
        <v>108.9</v>
      </c>
      <c r="K46" s="5">
        <f>108.92</f>
        <v>108.92</v>
      </c>
      <c r="L46" s="5">
        <f>(J46)-(K46)</f>
        <v>-1.9999999999996021E-2</v>
      </c>
      <c r="M46" s="6">
        <f>IF(K46=0,"",(J46)/(K46))</f>
        <v>0.99981637899375697</v>
      </c>
      <c r="N46" s="5">
        <f>108.9</f>
        <v>108.9</v>
      </c>
      <c r="O46" s="5">
        <f>108.92</f>
        <v>108.92</v>
      </c>
      <c r="P46" s="5">
        <f>(N46)-(O46)</f>
        <v>-1.9999999999996021E-2</v>
      </c>
      <c r="Q46" s="6">
        <f>IF(O46=0,"",(N46)/(O46))</f>
        <v>0.99981637899375697</v>
      </c>
      <c r="R46" s="5">
        <f>137.13</f>
        <v>137.13</v>
      </c>
      <c r="S46" s="5">
        <f>108.92</f>
        <v>108.92</v>
      </c>
      <c r="T46" s="5">
        <f>(R46)-(S46)</f>
        <v>28.209999999999994</v>
      </c>
      <c r="U46" s="6">
        <f>IF(S46=0,"",(R46)/(S46))</f>
        <v>1.2589974293059125</v>
      </c>
      <c r="V46" s="5">
        <f>((((B46)+(F46))+(J46))+(N46))+(R46)</f>
        <v>572.73</v>
      </c>
      <c r="W46" s="5">
        <f>((((C46)+(G46))+(K46))+(O46))+(S46)</f>
        <v>544.6</v>
      </c>
      <c r="X46" s="5">
        <f>(V46)-(W46)</f>
        <v>28.129999999999995</v>
      </c>
      <c r="Y46" s="6">
        <f>IF(W46=0,"",(V46)/(W46))</f>
        <v>1.0516525890561881</v>
      </c>
    </row>
    <row r="47" spans="1:25">
      <c r="A47" s="3" t="s">
        <v>53</v>
      </c>
      <c r="B47" s="5">
        <f>0</f>
        <v>0</v>
      </c>
      <c r="C47" s="4"/>
      <c r="D47" s="5">
        <f>(B47)-(C47)</f>
        <v>0</v>
      </c>
      <c r="E47" s="6" t="str">
        <f>IF(C47=0,"",(B47)/(C47))</f>
        <v/>
      </c>
      <c r="F47" s="5">
        <f>0</f>
        <v>0</v>
      </c>
      <c r="G47" s="4"/>
      <c r="H47" s="5">
        <f>(F47)-(G47)</f>
        <v>0</v>
      </c>
      <c r="I47" s="6" t="str">
        <f>IF(G47=0,"",(F47)/(G47))</f>
        <v/>
      </c>
      <c r="J47" s="5">
        <f>0</f>
        <v>0</v>
      </c>
      <c r="K47" s="4"/>
      <c r="L47" s="5">
        <f>(J47)-(K47)</f>
        <v>0</v>
      </c>
      <c r="M47" s="6" t="str">
        <f>IF(K47=0,"",(J47)/(K47))</f>
        <v/>
      </c>
      <c r="N47" s="5">
        <f>0</f>
        <v>0</v>
      </c>
      <c r="O47" s="4"/>
      <c r="P47" s="5">
        <f>(N47)-(O47)</f>
        <v>0</v>
      </c>
      <c r="Q47" s="6" t="str">
        <f>IF(O47=0,"",(N47)/(O47))</f>
        <v/>
      </c>
      <c r="R47" s="5">
        <f>0</f>
        <v>0</v>
      </c>
      <c r="S47" s="4"/>
      <c r="T47" s="5">
        <f>(R47)-(S47)</f>
        <v>0</v>
      </c>
      <c r="U47" s="6" t="str">
        <f>IF(S47=0,"",(R47)/(S47))</f>
        <v/>
      </c>
      <c r="V47" s="5">
        <f>((((B47)+(F47))+(J47))+(N47))+(R47)</f>
        <v>0</v>
      </c>
      <c r="W47" s="5">
        <f>((((C47)+(G47))+(K47))+(O47))+(S47)</f>
        <v>0</v>
      </c>
      <c r="X47" s="5">
        <f>(V47)-(W47)</f>
        <v>0</v>
      </c>
      <c r="Y47" s="6" t="str">
        <f>IF(W47=0,"",(V47)/(W47))</f>
        <v/>
      </c>
    </row>
    <row r="48" spans="1:25">
      <c r="A48" s="3" t="s">
        <v>54</v>
      </c>
      <c r="B48" s="7">
        <f>(((B44)+(B45))+(B46))+(B47)</f>
        <v>311.14999999999998</v>
      </c>
      <c r="C48" s="7">
        <f>(((C44)+(C45))+(C46))+(C47)</f>
        <v>311.08999999999997</v>
      </c>
      <c r="D48" s="7">
        <f>(B48)-(C48)</f>
        <v>6.0000000000002274E-2</v>
      </c>
      <c r="E48" s="8">
        <f>IF(C48=0,"",(B48)/(C48))</f>
        <v>1.0001928702304799</v>
      </c>
      <c r="F48" s="7">
        <f>(((F44)+(F45))+(F46))+(F47)</f>
        <v>311.14999999999998</v>
      </c>
      <c r="G48" s="7">
        <f>(((G44)+(G45))+(G46))+(G47)</f>
        <v>311.08999999999997</v>
      </c>
      <c r="H48" s="7">
        <f>(F48)-(G48)</f>
        <v>6.0000000000002274E-2</v>
      </c>
      <c r="I48" s="8">
        <f>IF(G48=0,"",(F48)/(G48))</f>
        <v>1.0001928702304799</v>
      </c>
      <c r="J48" s="7">
        <f>(((J44)+(J45))+(J46))+(J47)</f>
        <v>311.14999999999998</v>
      </c>
      <c r="K48" s="7">
        <f>(((K44)+(K45))+(K46))+(K47)</f>
        <v>311.08999999999997</v>
      </c>
      <c r="L48" s="7">
        <f>(J48)-(K48)</f>
        <v>6.0000000000002274E-2</v>
      </c>
      <c r="M48" s="8">
        <f>IF(K48=0,"",(J48)/(K48))</f>
        <v>1.0001928702304799</v>
      </c>
      <c r="N48" s="7">
        <f>(((N44)+(N45))+(N46))+(N47)</f>
        <v>311.14999999999998</v>
      </c>
      <c r="O48" s="7">
        <f>(((O44)+(O45))+(O46))+(O47)</f>
        <v>311.08999999999997</v>
      </c>
      <c r="P48" s="7">
        <f>(N48)-(O48)</f>
        <v>6.0000000000002274E-2</v>
      </c>
      <c r="Q48" s="8">
        <f>IF(O48=0,"",(N48)/(O48))</f>
        <v>1.0001928702304799</v>
      </c>
      <c r="R48" s="7">
        <f>(((R44)+(R45))+(R46))+(R47)</f>
        <v>391.78999999999996</v>
      </c>
      <c r="S48" s="7">
        <f>(((S44)+(S45))+(S46))+(S47)</f>
        <v>311.08999999999997</v>
      </c>
      <c r="T48" s="7">
        <f>(R48)-(S48)</f>
        <v>80.699999999999989</v>
      </c>
      <c r="U48" s="8">
        <f>IF(S48=0,"",(R48)/(S48))</f>
        <v>1.2594104599954996</v>
      </c>
      <c r="V48" s="7">
        <f>((((B48)+(F48))+(J48))+(N48))+(R48)</f>
        <v>1636.3899999999999</v>
      </c>
      <c r="W48" s="7">
        <f>((((C48)+(G48))+(K48))+(O48))+(S48)</f>
        <v>1555.4499999999998</v>
      </c>
      <c r="X48" s="7">
        <f>(V48)-(W48)</f>
        <v>80.940000000000055</v>
      </c>
      <c r="Y48" s="8">
        <f>IF(W48=0,"",(V48)/(W48))</f>
        <v>1.052036388183484</v>
      </c>
    </row>
    <row r="49" spans="1:25">
      <c r="A49" s="3" t="s">
        <v>55</v>
      </c>
      <c r="B49" s="4"/>
      <c r="C49" s="4"/>
      <c r="D49" s="5">
        <f>(B49)-(C49)</f>
        <v>0</v>
      </c>
      <c r="E49" s="6" t="str">
        <f>IF(C49=0,"",(B49)/(C49))</f>
        <v/>
      </c>
      <c r="F49" s="4"/>
      <c r="G49" s="4"/>
      <c r="H49" s="5">
        <f>(F49)-(G49)</f>
        <v>0</v>
      </c>
      <c r="I49" s="6" t="str">
        <f>IF(G49=0,"",(F49)/(G49))</f>
        <v/>
      </c>
      <c r="J49" s="4"/>
      <c r="K49" s="4"/>
      <c r="L49" s="5">
        <f>(J49)-(K49)</f>
        <v>0</v>
      </c>
      <c r="M49" s="6" t="str">
        <f>IF(K49=0,"",(J49)/(K49))</f>
        <v/>
      </c>
      <c r="N49" s="4"/>
      <c r="O49" s="4"/>
      <c r="P49" s="5">
        <f>(N49)-(O49)</f>
        <v>0</v>
      </c>
      <c r="Q49" s="6" t="str">
        <f>IF(O49=0,"",(N49)/(O49))</f>
        <v/>
      </c>
      <c r="R49" s="4"/>
      <c r="S49" s="4"/>
      <c r="T49" s="5">
        <f>(R49)-(S49)</f>
        <v>0</v>
      </c>
      <c r="U49" s="6" t="str">
        <f>IF(S49=0,"",(R49)/(S49))</f>
        <v/>
      </c>
      <c r="V49" s="5">
        <f>((((B49)+(F49))+(J49))+(N49))+(R49)</f>
        <v>0</v>
      </c>
      <c r="W49" s="5">
        <f>((((C49)+(G49))+(K49))+(O49))+(S49)</f>
        <v>0</v>
      </c>
      <c r="X49" s="5">
        <f>(V49)-(W49)</f>
        <v>0</v>
      </c>
      <c r="Y49" s="6" t="str">
        <f>IF(W49=0,"",(V49)/(W49))</f>
        <v/>
      </c>
    </row>
    <row r="50" spans="1:25">
      <c r="A50" s="3" t="s">
        <v>56</v>
      </c>
      <c r="B50" s="5">
        <f>812.77</f>
        <v>812.77</v>
      </c>
      <c r="C50" s="5">
        <f>745</f>
        <v>745</v>
      </c>
      <c r="D50" s="5">
        <f>(B50)-(C50)</f>
        <v>67.769999999999982</v>
      </c>
      <c r="E50" s="6">
        <f>IF(C50=0,"",(B50)/(C50))</f>
        <v>1.0909664429530201</v>
      </c>
      <c r="F50" s="5">
        <f>561.44</f>
        <v>561.44000000000005</v>
      </c>
      <c r="G50" s="5">
        <f>745</f>
        <v>745</v>
      </c>
      <c r="H50" s="5">
        <f>(F50)-(G50)</f>
        <v>-183.55999999999995</v>
      </c>
      <c r="I50" s="6">
        <f>IF(G50=0,"",(F50)/(G50))</f>
        <v>0.75361073825503366</v>
      </c>
      <c r="J50" s="5">
        <f>698.53</f>
        <v>698.53</v>
      </c>
      <c r="K50" s="5">
        <f>745</f>
        <v>745</v>
      </c>
      <c r="L50" s="5">
        <f>(J50)-(K50)</f>
        <v>-46.470000000000027</v>
      </c>
      <c r="M50" s="6">
        <f>IF(K50=0,"",(J50)/(K50))</f>
        <v>0.93762416107382551</v>
      </c>
      <c r="N50" s="5">
        <f>730.52</f>
        <v>730.52</v>
      </c>
      <c r="O50" s="5">
        <f>745</f>
        <v>745</v>
      </c>
      <c r="P50" s="5">
        <f>(N50)-(O50)</f>
        <v>-14.480000000000018</v>
      </c>
      <c r="Q50" s="6">
        <f>IF(O50=0,"",(N50)/(O50))</f>
        <v>0.98056375838926169</v>
      </c>
      <c r="R50" s="5">
        <f>629.99</f>
        <v>629.99</v>
      </c>
      <c r="S50" s="5">
        <f>745</f>
        <v>745</v>
      </c>
      <c r="T50" s="5">
        <f>(R50)-(S50)</f>
        <v>-115.00999999999999</v>
      </c>
      <c r="U50" s="6">
        <f>IF(S50=0,"",(R50)/(S50))</f>
        <v>0.84562416107382554</v>
      </c>
      <c r="V50" s="5">
        <f>((((B50)+(F50))+(J50))+(N50))+(R50)</f>
        <v>3433.25</v>
      </c>
      <c r="W50" s="5">
        <f>((((C50)+(G50))+(K50))+(O50))+(S50)</f>
        <v>3725</v>
      </c>
      <c r="X50" s="5">
        <f>(V50)-(W50)</f>
        <v>-291.75</v>
      </c>
      <c r="Y50" s="6">
        <f>IF(W50=0,"",(V50)/(W50))</f>
        <v>0.92167785234899324</v>
      </c>
    </row>
    <row r="51" spans="1:25">
      <c r="A51" s="3" t="s">
        <v>57</v>
      </c>
      <c r="B51" s="5">
        <f>437.64</f>
        <v>437.64</v>
      </c>
      <c r="C51" s="5">
        <f>401.17</f>
        <v>401.17</v>
      </c>
      <c r="D51" s="5">
        <f>(B51)-(C51)</f>
        <v>36.46999999999997</v>
      </c>
      <c r="E51" s="6">
        <f>IF(C51=0,"",(B51)/(C51))</f>
        <v>1.0909090909090908</v>
      </c>
      <c r="F51" s="5">
        <f>302.32</f>
        <v>302.32</v>
      </c>
      <c r="G51" s="5">
        <f>401.17</f>
        <v>401.17</v>
      </c>
      <c r="H51" s="5">
        <f>(F51)-(G51)</f>
        <v>-98.850000000000023</v>
      </c>
      <c r="I51" s="6">
        <f>IF(G51=0,"",(F51)/(G51))</f>
        <v>0.75359573248248868</v>
      </c>
      <c r="J51" s="5">
        <f>376.13</f>
        <v>376.13</v>
      </c>
      <c r="K51" s="5">
        <f>401.17</f>
        <v>401.17</v>
      </c>
      <c r="L51" s="5">
        <f>(J51)-(K51)</f>
        <v>-25.04000000000002</v>
      </c>
      <c r="M51" s="6">
        <f>IF(K51=0,"",(J51)/(K51))</f>
        <v>0.93758257097988384</v>
      </c>
      <c r="N51" s="5">
        <f>393.35</f>
        <v>393.35</v>
      </c>
      <c r="O51" s="5">
        <f>401.17</f>
        <v>401.17</v>
      </c>
      <c r="P51" s="5">
        <f>(N51)-(O51)</f>
        <v>-7.8199999999999932</v>
      </c>
      <c r="Q51" s="6">
        <f>IF(O51=0,"",(N51)/(O51))</f>
        <v>0.98050701697534715</v>
      </c>
      <c r="R51" s="5">
        <f>339.22</f>
        <v>339.22</v>
      </c>
      <c r="S51" s="5">
        <f>401.17</f>
        <v>401.17</v>
      </c>
      <c r="T51" s="5">
        <f>(R51)-(S51)</f>
        <v>-61.949999999999989</v>
      </c>
      <c r="U51" s="6">
        <f>IF(S51=0,"",(R51)/(S51))</f>
        <v>0.84557668818705289</v>
      </c>
      <c r="V51" s="5">
        <f>((((B51)+(F51))+(J51))+(N51))+(R51)</f>
        <v>1848.66</v>
      </c>
      <c r="W51" s="5">
        <f>((((C51)+(G51))+(K51))+(O51))+(S51)</f>
        <v>2005.8500000000001</v>
      </c>
      <c r="X51" s="5">
        <f>(V51)-(W51)</f>
        <v>-157.19000000000005</v>
      </c>
      <c r="Y51" s="6">
        <f>IF(W51=0,"",(V51)/(W51))</f>
        <v>0.92163421990677263</v>
      </c>
    </row>
    <row r="52" spans="1:25">
      <c r="A52" s="3" t="s">
        <v>58</v>
      </c>
      <c r="B52" s="5">
        <f>0</f>
        <v>0</v>
      </c>
      <c r="C52" s="4"/>
      <c r="D52" s="5">
        <f>(B52)-(C52)</f>
        <v>0</v>
      </c>
      <c r="E52" s="6" t="str">
        <f>IF(C52=0,"",(B52)/(C52))</f>
        <v/>
      </c>
      <c r="F52" s="5">
        <f>0</f>
        <v>0</v>
      </c>
      <c r="G52" s="4"/>
      <c r="H52" s="5">
        <f>(F52)-(G52)</f>
        <v>0</v>
      </c>
      <c r="I52" s="6" t="str">
        <f>IF(G52=0,"",(F52)/(G52))</f>
        <v/>
      </c>
      <c r="J52" s="5">
        <f>0</f>
        <v>0</v>
      </c>
      <c r="K52" s="4"/>
      <c r="L52" s="5">
        <f>(J52)-(K52)</f>
        <v>0</v>
      </c>
      <c r="M52" s="6" t="str">
        <f>IF(K52=0,"",(J52)/(K52))</f>
        <v/>
      </c>
      <c r="N52" s="5">
        <f>0</f>
        <v>0</v>
      </c>
      <c r="O52" s="4"/>
      <c r="P52" s="5">
        <f>(N52)-(O52)</f>
        <v>0</v>
      </c>
      <c r="Q52" s="6" t="str">
        <f>IF(O52=0,"",(N52)/(O52))</f>
        <v/>
      </c>
      <c r="R52" s="5">
        <f>42.18</f>
        <v>42.18</v>
      </c>
      <c r="S52" s="4"/>
      <c r="T52" s="5">
        <f>(R52)-(S52)</f>
        <v>42.18</v>
      </c>
      <c r="U52" s="6" t="str">
        <f>IF(S52=0,"",(R52)/(S52))</f>
        <v/>
      </c>
      <c r="V52" s="5">
        <f>((((B52)+(F52))+(J52))+(N52))+(R52)</f>
        <v>42.18</v>
      </c>
      <c r="W52" s="5">
        <f>((((C52)+(G52))+(K52))+(O52))+(S52)</f>
        <v>0</v>
      </c>
      <c r="X52" s="5">
        <f>(V52)-(W52)</f>
        <v>42.18</v>
      </c>
      <c r="Y52" s="6" t="str">
        <f>IF(W52=0,"",(V52)/(W52))</f>
        <v/>
      </c>
    </row>
    <row r="53" spans="1:25">
      <c r="A53" s="3" t="s">
        <v>59</v>
      </c>
      <c r="B53" s="7">
        <f>(((B49)+(B50))+(B51))+(B52)</f>
        <v>1250.4099999999999</v>
      </c>
      <c r="C53" s="7">
        <f>(((C49)+(C50))+(C51))+(C52)</f>
        <v>1146.17</v>
      </c>
      <c r="D53" s="7">
        <f>(B53)-(C53)</f>
        <v>104.23999999999978</v>
      </c>
      <c r="E53" s="8">
        <f>IF(C53=0,"",(B53)/(C53))</f>
        <v>1.0909463692122459</v>
      </c>
      <c r="F53" s="7">
        <f>(((F49)+(F50))+(F51))+(F52)</f>
        <v>863.76</v>
      </c>
      <c r="G53" s="7">
        <f>(((G49)+(G50))+(G51))+(G52)</f>
        <v>1146.17</v>
      </c>
      <c r="H53" s="7">
        <f>(F53)-(G53)</f>
        <v>-282.41000000000008</v>
      </c>
      <c r="I53" s="8">
        <f>IF(G53=0,"",(F53)/(G53))</f>
        <v>0.7536054860971757</v>
      </c>
      <c r="J53" s="7">
        <f>(((J49)+(J50))+(J51))+(J52)</f>
        <v>1074.6599999999999</v>
      </c>
      <c r="K53" s="7">
        <f>(((K49)+(K50))+(K51))+(K52)</f>
        <v>1146.17</v>
      </c>
      <c r="L53" s="7">
        <f>(J53)-(K53)</f>
        <v>-71.510000000000218</v>
      </c>
      <c r="M53" s="8">
        <f>IF(K53=0,"",(J53)/(K53))</f>
        <v>0.93760960415994121</v>
      </c>
      <c r="N53" s="7">
        <f>(((N49)+(N50))+(N51))+(N52)</f>
        <v>1123.8699999999999</v>
      </c>
      <c r="O53" s="7">
        <f>(((O49)+(O50))+(O51))+(O52)</f>
        <v>1146.17</v>
      </c>
      <c r="P53" s="7">
        <f>(N53)-(O53)</f>
        <v>-22.300000000000182</v>
      </c>
      <c r="Q53" s="8">
        <f>IF(O53=0,"",(N53)/(O53))</f>
        <v>0.98054389837458655</v>
      </c>
      <c r="R53" s="7">
        <f>(((R49)+(R50))+(R51))+(R52)</f>
        <v>1011.39</v>
      </c>
      <c r="S53" s="7">
        <f>(((S49)+(S50))+(S51))+(S52)</f>
        <v>1146.17</v>
      </c>
      <c r="T53" s="7">
        <f>(R53)-(S53)</f>
        <v>-134.78000000000009</v>
      </c>
      <c r="U53" s="8">
        <f>IF(S53=0,"",(R53)/(S53))</f>
        <v>0.88240836874111162</v>
      </c>
      <c r="V53" s="7">
        <f>((((B53)+(F53))+(J53))+(N53))+(R53)</f>
        <v>5324.09</v>
      </c>
      <c r="W53" s="7">
        <f>((((C53)+(G53))+(K53))+(O53))+(S53)</f>
        <v>5730.85</v>
      </c>
      <c r="X53" s="7">
        <f>(V53)-(W53)</f>
        <v>-406.76000000000022</v>
      </c>
      <c r="Y53" s="8">
        <f>IF(W53=0,"",(V53)/(W53))</f>
        <v>0.92902274531701223</v>
      </c>
    </row>
    <row r="54" spans="1:25">
      <c r="A54" s="3" t="s">
        <v>60</v>
      </c>
      <c r="B54" s="4"/>
      <c r="C54" s="4"/>
      <c r="D54" s="5">
        <f>(B54)-(C54)</f>
        <v>0</v>
      </c>
      <c r="E54" s="6" t="str">
        <f>IF(C54=0,"",(B54)/(C54))</f>
        <v/>
      </c>
      <c r="F54" s="4"/>
      <c r="G54" s="4"/>
      <c r="H54" s="5">
        <f>(F54)-(G54)</f>
        <v>0</v>
      </c>
      <c r="I54" s="6" t="str">
        <f>IF(G54=0,"",(F54)/(G54))</f>
        <v/>
      </c>
      <c r="J54" s="4"/>
      <c r="K54" s="4"/>
      <c r="L54" s="5">
        <f>(J54)-(K54)</f>
        <v>0</v>
      </c>
      <c r="M54" s="6" t="str">
        <f>IF(K54=0,"",(J54)/(K54))</f>
        <v/>
      </c>
      <c r="N54" s="4"/>
      <c r="O54" s="4"/>
      <c r="P54" s="5">
        <f>(N54)-(O54)</f>
        <v>0</v>
      </c>
      <c r="Q54" s="6" t="str">
        <f>IF(O54=0,"",(N54)/(O54))</f>
        <v/>
      </c>
      <c r="R54" s="4"/>
      <c r="S54" s="4"/>
      <c r="T54" s="5">
        <f>(R54)-(S54)</f>
        <v>0</v>
      </c>
      <c r="U54" s="6" t="str">
        <f>IF(S54=0,"",(R54)/(S54))</f>
        <v/>
      </c>
      <c r="V54" s="5">
        <f>((((B54)+(F54))+(J54))+(N54))+(R54)</f>
        <v>0</v>
      </c>
      <c r="W54" s="5">
        <f>((((C54)+(G54))+(K54))+(O54))+(S54)</f>
        <v>0</v>
      </c>
      <c r="X54" s="5">
        <f>(V54)-(W54)</f>
        <v>0</v>
      </c>
      <c r="Y54" s="6" t="str">
        <f>IF(W54=0,"",(V54)/(W54))</f>
        <v/>
      </c>
    </row>
    <row r="55" spans="1:25">
      <c r="A55" s="3" t="s">
        <v>61</v>
      </c>
      <c r="B55" s="5">
        <f>0</f>
        <v>0</v>
      </c>
      <c r="C55" s="4"/>
      <c r="D55" s="5">
        <f>(B55)-(C55)</f>
        <v>0</v>
      </c>
      <c r="E55" s="6" t="str">
        <f>IF(C55=0,"",(B55)/(C55))</f>
        <v/>
      </c>
      <c r="F55" s="5">
        <f>0</f>
        <v>0</v>
      </c>
      <c r="G55" s="4"/>
      <c r="H55" s="5">
        <f>(F55)-(G55)</f>
        <v>0</v>
      </c>
      <c r="I55" s="6" t="str">
        <f>IF(G55=0,"",(F55)/(G55))</f>
        <v/>
      </c>
      <c r="J55" s="5">
        <f>0</f>
        <v>0</v>
      </c>
      <c r="K55" s="4"/>
      <c r="L55" s="5">
        <f>(J55)-(K55)</f>
        <v>0</v>
      </c>
      <c r="M55" s="6" t="str">
        <f>IF(K55=0,"",(J55)/(K55))</f>
        <v/>
      </c>
      <c r="N55" s="5">
        <f>0</f>
        <v>0</v>
      </c>
      <c r="O55" s="4"/>
      <c r="P55" s="5">
        <f>(N55)-(O55)</f>
        <v>0</v>
      </c>
      <c r="Q55" s="6" t="str">
        <f>IF(O55=0,"",(N55)/(O55))</f>
        <v/>
      </c>
      <c r="R55" s="5">
        <f>0</f>
        <v>0</v>
      </c>
      <c r="S55" s="4"/>
      <c r="T55" s="5">
        <f>(R55)-(S55)</f>
        <v>0</v>
      </c>
      <c r="U55" s="6" t="str">
        <f>IF(S55=0,"",(R55)/(S55))</f>
        <v/>
      </c>
      <c r="V55" s="5">
        <f>((((B55)+(F55))+(J55))+(N55))+(R55)</f>
        <v>0</v>
      </c>
      <c r="W55" s="5">
        <f>((((C55)+(G55))+(K55))+(O55))+(S55)</f>
        <v>0</v>
      </c>
      <c r="X55" s="5">
        <f>(V55)-(W55)</f>
        <v>0</v>
      </c>
      <c r="Y55" s="6" t="str">
        <f>IF(W55=0,"",(V55)/(W55))</f>
        <v/>
      </c>
    </row>
    <row r="56" spans="1:25">
      <c r="A56" s="3" t="s">
        <v>62</v>
      </c>
      <c r="B56" s="7">
        <f>(B54)+(B55)</f>
        <v>0</v>
      </c>
      <c r="C56" s="7">
        <f>(C54)+(C55)</f>
        <v>0</v>
      </c>
      <c r="D56" s="7">
        <f>(B56)-(C56)</f>
        <v>0</v>
      </c>
      <c r="E56" s="8" t="str">
        <f>IF(C56=0,"",(B56)/(C56))</f>
        <v/>
      </c>
      <c r="F56" s="7">
        <f>(F54)+(F55)</f>
        <v>0</v>
      </c>
      <c r="G56" s="7">
        <f>(G54)+(G55)</f>
        <v>0</v>
      </c>
      <c r="H56" s="7">
        <f>(F56)-(G56)</f>
        <v>0</v>
      </c>
      <c r="I56" s="8" t="str">
        <f>IF(G56=0,"",(F56)/(G56))</f>
        <v/>
      </c>
      <c r="J56" s="7">
        <f>(J54)+(J55)</f>
        <v>0</v>
      </c>
      <c r="K56" s="7">
        <f>(K54)+(K55)</f>
        <v>0</v>
      </c>
      <c r="L56" s="7">
        <f>(J56)-(K56)</f>
        <v>0</v>
      </c>
      <c r="M56" s="8" t="str">
        <f>IF(K56=0,"",(J56)/(K56))</f>
        <v/>
      </c>
      <c r="N56" s="7">
        <f>(N54)+(N55)</f>
        <v>0</v>
      </c>
      <c r="O56" s="7">
        <f>(O54)+(O55)</f>
        <v>0</v>
      </c>
      <c r="P56" s="7">
        <f>(N56)-(O56)</f>
        <v>0</v>
      </c>
      <c r="Q56" s="8" t="str">
        <f>IF(O56=0,"",(N56)/(O56))</f>
        <v/>
      </c>
      <c r="R56" s="7">
        <f>(R54)+(R55)</f>
        <v>0</v>
      </c>
      <c r="S56" s="7">
        <f>(S54)+(S55)</f>
        <v>0</v>
      </c>
      <c r="T56" s="7">
        <f>(R56)-(S56)</f>
        <v>0</v>
      </c>
      <c r="U56" s="8" t="str">
        <f>IF(S56=0,"",(R56)/(S56))</f>
        <v/>
      </c>
      <c r="V56" s="7">
        <f>((((B56)+(F56))+(J56))+(N56))+(R56)</f>
        <v>0</v>
      </c>
      <c r="W56" s="7">
        <f>((((C56)+(G56))+(K56))+(O56))+(S56)</f>
        <v>0</v>
      </c>
      <c r="X56" s="7">
        <f>(V56)-(W56)</f>
        <v>0</v>
      </c>
      <c r="Y56" s="8" t="str">
        <f>IF(W56=0,"",(V56)/(W56))</f>
        <v/>
      </c>
    </row>
    <row r="57" spans="1:25">
      <c r="A57" s="3" t="s">
        <v>63</v>
      </c>
      <c r="B57" s="4"/>
      <c r="C57" s="4"/>
      <c r="D57" s="5">
        <f>(B57)-(C57)</f>
        <v>0</v>
      </c>
      <c r="E57" s="6" t="str">
        <f>IF(C57=0,"",(B57)/(C57))</f>
        <v/>
      </c>
      <c r="F57" s="4"/>
      <c r="G57" s="4"/>
      <c r="H57" s="5">
        <f>(F57)-(G57)</f>
        <v>0</v>
      </c>
      <c r="I57" s="6" t="str">
        <f>IF(G57=0,"",(F57)/(G57))</f>
        <v/>
      </c>
      <c r="J57" s="4"/>
      <c r="K57" s="4"/>
      <c r="L57" s="5">
        <f>(J57)-(K57)</f>
        <v>0</v>
      </c>
      <c r="M57" s="6" t="str">
        <f>IF(K57=0,"",(J57)/(K57))</f>
        <v/>
      </c>
      <c r="N57" s="4"/>
      <c r="O57" s="4"/>
      <c r="P57" s="5">
        <f>(N57)-(O57)</f>
        <v>0</v>
      </c>
      <c r="Q57" s="6" t="str">
        <f>IF(O57=0,"",(N57)/(O57))</f>
        <v/>
      </c>
      <c r="R57" s="4"/>
      <c r="S57" s="4"/>
      <c r="T57" s="5">
        <f>(R57)-(S57)</f>
        <v>0</v>
      </c>
      <c r="U57" s="6" t="str">
        <f>IF(S57=0,"",(R57)/(S57))</f>
        <v/>
      </c>
      <c r="V57" s="5">
        <f>((((B57)+(F57))+(J57))+(N57))+(R57)</f>
        <v>0</v>
      </c>
      <c r="W57" s="5">
        <f>((((C57)+(G57))+(K57))+(O57))+(S57)</f>
        <v>0</v>
      </c>
      <c r="X57" s="5">
        <f>(V57)-(W57)</f>
        <v>0</v>
      </c>
      <c r="Y57" s="6" t="str">
        <f>IF(W57=0,"",(V57)/(W57))</f>
        <v/>
      </c>
    </row>
    <row r="58" spans="1:25">
      <c r="A58" s="3" t="s">
        <v>64</v>
      </c>
      <c r="B58" s="4"/>
      <c r="C58" s="4"/>
      <c r="D58" s="5">
        <f>(B58)-(C58)</f>
        <v>0</v>
      </c>
      <c r="E58" s="6" t="str">
        <f>IF(C58=0,"",(B58)/(C58))</f>
        <v/>
      </c>
      <c r="F58" s="4"/>
      <c r="G58" s="4"/>
      <c r="H58" s="5">
        <f>(F58)-(G58)</f>
        <v>0</v>
      </c>
      <c r="I58" s="6" t="str">
        <f>IF(G58=0,"",(F58)/(G58))</f>
        <v/>
      </c>
      <c r="J58" s="4"/>
      <c r="K58" s="4"/>
      <c r="L58" s="5">
        <f>(J58)-(K58)</f>
        <v>0</v>
      </c>
      <c r="M58" s="6" t="str">
        <f>IF(K58=0,"",(J58)/(K58))</f>
        <v/>
      </c>
      <c r="N58" s="4"/>
      <c r="O58" s="4"/>
      <c r="P58" s="5">
        <f>(N58)-(O58)</f>
        <v>0</v>
      </c>
      <c r="Q58" s="6" t="str">
        <f>IF(O58=0,"",(N58)/(O58))</f>
        <v/>
      </c>
      <c r="R58" s="5">
        <f>3189.06</f>
        <v>3189.06</v>
      </c>
      <c r="S58" s="4"/>
      <c r="T58" s="5">
        <f>(R58)-(S58)</f>
        <v>3189.06</v>
      </c>
      <c r="U58" s="6" t="str">
        <f>IF(S58=0,"",(R58)/(S58))</f>
        <v/>
      </c>
      <c r="V58" s="5">
        <f>((((B58)+(F58))+(J58))+(N58))+(R58)</f>
        <v>3189.06</v>
      </c>
      <c r="W58" s="5">
        <f>((((C58)+(G58))+(K58))+(O58))+(S58)</f>
        <v>0</v>
      </c>
      <c r="X58" s="5">
        <f>(V58)-(W58)</f>
        <v>3189.06</v>
      </c>
      <c r="Y58" s="6" t="str">
        <f>IF(W58=0,"",(V58)/(W58))</f>
        <v/>
      </c>
    </row>
    <row r="59" spans="1:25">
      <c r="A59" s="3" t="s">
        <v>65</v>
      </c>
      <c r="B59" s="4"/>
      <c r="C59" s="4"/>
      <c r="D59" s="5">
        <f>(B59)-(C59)</f>
        <v>0</v>
      </c>
      <c r="E59" s="6" t="str">
        <f>IF(C59=0,"",(B59)/(C59))</f>
        <v/>
      </c>
      <c r="F59" s="4"/>
      <c r="G59" s="4"/>
      <c r="H59" s="5">
        <f>(F59)-(G59)</f>
        <v>0</v>
      </c>
      <c r="I59" s="6" t="str">
        <f>IF(G59=0,"",(F59)/(G59))</f>
        <v/>
      </c>
      <c r="J59" s="4"/>
      <c r="K59" s="4"/>
      <c r="L59" s="5">
        <f>(J59)-(K59)</f>
        <v>0</v>
      </c>
      <c r="M59" s="6" t="str">
        <f>IF(K59=0,"",(J59)/(K59))</f>
        <v/>
      </c>
      <c r="N59" s="4"/>
      <c r="O59" s="4"/>
      <c r="P59" s="5">
        <f>(N59)-(O59)</f>
        <v>0</v>
      </c>
      <c r="Q59" s="6" t="str">
        <f>IF(O59=0,"",(N59)/(O59))</f>
        <v/>
      </c>
      <c r="R59" s="5">
        <f>1717.19</f>
        <v>1717.19</v>
      </c>
      <c r="S59" s="4"/>
      <c r="T59" s="5">
        <f>(R59)-(S59)</f>
        <v>1717.19</v>
      </c>
      <c r="U59" s="6" t="str">
        <f>IF(S59=0,"",(R59)/(S59))</f>
        <v/>
      </c>
      <c r="V59" s="5">
        <f>((((B59)+(F59))+(J59))+(N59))+(R59)</f>
        <v>1717.19</v>
      </c>
      <c r="W59" s="5">
        <f>((((C59)+(G59))+(K59))+(O59))+(S59)</f>
        <v>0</v>
      </c>
      <c r="X59" s="5">
        <f>(V59)-(W59)</f>
        <v>1717.19</v>
      </c>
      <c r="Y59" s="6" t="str">
        <f>IF(W59=0,"",(V59)/(W59))</f>
        <v/>
      </c>
    </row>
    <row r="60" spans="1:25">
      <c r="A60" s="3" t="s">
        <v>66</v>
      </c>
      <c r="B60" s="4"/>
      <c r="C60" s="4"/>
      <c r="D60" s="5">
        <f>(B60)-(C60)</f>
        <v>0</v>
      </c>
      <c r="E60" s="6" t="str">
        <f>IF(C60=0,"",(B60)/(C60))</f>
        <v/>
      </c>
      <c r="F60" s="4"/>
      <c r="G60" s="4"/>
      <c r="H60" s="5">
        <f>(F60)-(G60)</f>
        <v>0</v>
      </c>
      <c r="I60" s="6" t="str">
        <f>IF(G60=0,"",(F60)/(G60))</f>
        <v/>
      </c>
      <c r="J60" s="4"/>
      <c r="K60" s="4"/>
      <c r="L60" s="5">
        <f>(J60)-(K60)</f>
        <v>0</v>
      </c>
      <c r="M60" s="6" t="str">
        <f>IF(K60=0,"",(J60)/(K60))</f>
        <v/>
      </c>
      <c r="N60" s="4"/>
      <c r="O60" s="4"/>
      <c r="P60" s="5">
        <f>(N60)-(O60)</f>
        <v>0</v>
      </c>
      <c r="Q60" s="6" t="str">
        <f>IF(O60=0,"",(N60)/(O60))</f>
        <v/>
      </c>
      <c r="R60" s="5">
        <f>0</f>
        <v>0</v>
      </c>
      <c r="S60" s="4"/>
      <c r="T60" s="5">
        <f>(R60)-(S60)</f>
        <v>0</v>
      </c>
      <c r="U60" s="6" t="str">
        <f>IF(S60=0,"",(R60)/(S60))</f>
        <v/>
      </c>
      <c r="V60" s="5">
        <f>((((B60)+(F60))+(J60))+(N60))+(R60)</f>
        <v>0</v>
      </c>
      <c r="W60" s="5">
        <f>((((C60)+(G60))+(K60))+(O60))+(S60)</f>
        <v>0</v>
      </c>
      <c r="X60" s="5">
        <f>(V60)-(W60)</f>
        <v>0</v>
      </c>
      <c r="Y60" s="6" t="str">
        <f>IF(W60=0,"",(V60)/(W60))</f>
        <v/>
      </c>
    </row>
    <row r="61" spans="1:25">
      <c r="A61" s="3" t="s">
        <v>67</v>
      </c>
      <c r="B61" s="7">
        <f>(((B57)+(B58))+(B59))+(B60)</f>
        <v>0</v>
      </c>
      <c r="C61" s="7">
        <f>(((C57)+(C58))+(C59))+(C60)</f>
        <v>0</v>
      </c>
      <c r="D61" s="7">
        <f>(B61)-(C61)</f>
        <v>0</v>
      </c>
      <c r="E61" s="8" t="str">
        <f>IF(C61=0,"",(B61)/(C61))</f>
        <v/>
      </c>
      <c r="F61" s="7">
        <f>(((F57)+(F58))+(F59))+(F60)</f>
        <v>0</v>
      </c>
      <c r="G61" s="7">
        <f>(((G57)+(G58))+(G59))+(G60)</f>
        <v>0</v>
      </c>
      <c r="H61" s="7">
        <f>(F61)-(G61)</f>
        <v>0</v>
      </c>
      <c r="I61" s="8" t="str">
        <f>IF(G61=0,"",(F61)/(G61))</f>
        <v/>
      </c>
      <c r="J61" s="7">
        <f>(((J57)+(J58))+(J59))+(J60)</f>
        <v>0</v>
      </c>
      <c r="K61" s="7">
        <f>(((K57)+(K58))+(K59))+(K60)</f>
        <v>0</v>
      </c>
      <c r="L61" s="7">
        <f>(J61)-(K61)</f>
        <v>0</v>
      </c>
      <c r="M61" s="8" t="str">
        <f>IF(K61=0,"",(J61)/(K61))</f>
        <v/>
      </c>
      <c r="N61" s="7">
        <f>(((N57)+(N58))+(N59))+(N60)</f>
        <v>0</v>
      </c>
      <c r="O61" s="7">
        <f>(((O57)+(O58))+(O59))+(O60)</f>
        <v>0</v>
      </c>
      <c r="P61" s="7">
        <f>(N61)-(O61)</f>
        <v>0</v>
      </c>
      <c r="Q61" s="8" t="str">
        <f>IF(O61=0,"",(N61)/(O61))</f>
        <v/>
      </c>
      <c r="R61" s="7">
        <f>(((R57)+(R58))+(R59))+(R60)</f>
        <v>4906.25</v>
      </c>
      <c r="S61" s="7">
        <f>(((S57)+(S58))+(S59))+(S60)</f>
        <v>0</v>
      </c>
      <c r="T61" s="7">
        <f>(R61)-(S61)</f>
        <v>4906.25</v>
      </c>
      <c r="U61" s="8" t="str">
        <f>IF(S61=0,"",(R61)/(S61))</f>
        <v/>
      </c>
      <c r="V61" s="7">
        <f>((((B61)+(F61))+(J61))+(N61))+(R61)</f>
        <v>4906.25</v>
      </c>
      <c r="W61" s="7">
        <f>((((C61)+(G61))+(K61))+(O61))+(S61)</f>
        <v>0</v>
      </c>
      <c r="X61" s="7">
        <f>(V61)-(W61)</f>
        <v>4906.25</v>
      </c>
      <c r="Y61" s="8" t="str">
        <f>IF(W61=0,"",(V61)/(W61))</f>
        <v/>
      </c>
    </row>
    <row r="62" spans="1:25">
      <c r="A62" s="3" t="s">
        <v>68</v>
      </c>
      <c r="B62" s="4"/>
      <c r="C62" s="4"/>
      <c r="D62" s="5">
        <f>(B62)-(C62)</f>
        <v>0</v>
      </c>
      <c r="E62" s="6" t="str">
        <f>IF(C62=0,"",(B62)/(C62))</f>
        <v/>
      </c>
      <c r="F62" s="4"/>
      <c r="G62" s="4"/>
      <c r="H62" s="5">
        <f>(F62)-(G62)</f>
        <v>0</v>
      </c>
      <c r="I62" s="6" t="str">
        <f>IF(G62=0,"",(F62)/(G62))</f>
        <v/>
      </c>
      <c r="J62" s="4"/>
      <c r="K62" s="4"/>
      <c r="L62" s="5">
        <f>(J62)-(K62)</f>
        <v>0</v>
      </c>
      <c r="M62" s="6" t="str">
        <f>IF(K62=0,"",(J62)/(K62))</f>
        <v/>
      </c>
      <c r="N62" s="4"/>
      <c r="O62" s="4"/>
      <c r="P62" s="5">
        <f>(N62)-(O62)</f>
        <v>0</v>
      </c>
      <c r="Q62" s="6" t="str">
        <f>IF(O62=0,"",(N62)/(O62))</f>
        <v/>
      </c>
      <c r="R62" s="4"/>
      <c r="S62" s="4"/>
      <c r="T62" s="5">
        <f>(R62)-(S62)</f>
        <v>0</v>
      </c>
      <c r="U62" s="6" t="str">
        <f>IF(S62=0,"",(R62)/(S62))</f>
        <v/>
      </c>
      <c r="V62" s="5">
        <f>((((B62)+(F62))+(J62))+(N62))+(R62)</f>
        <v>0</v>
      </c>
      <c r="W62" s="5">
        <f>((((C62)+(G62))+(K62))+(O62))+(S62)</f>
        <v>0</v>
      </c>
      <c r="X62" s="5">
        <f>(V62)-(W62)</f>
        <v>0</v>
      </c>
      <c r="Y62" s="6" t="str">
        <f>IF(W62=0,"",(V62)/(W62))</f>
        <v/>
      </c>
    </row>
    <row r="63" spans="1:25">
      <c r="A63" s="3" t="s">
        <v>69</v>
      </c>
      <c r="B63" s="5">
        <f>256.44</f>
        <v>256.44</v>
      </c>
      <c r="C63" s="5">
        <f>244.07</f>
        <v>244.07</v>
      </c>
      <c r="D63" s="5">
        <f>(B63)-(C63)</f>
        <v>12.370000000000005</v>
      </c>
      <c r="E63" s="6">
        <f>IF(C63=0,"",(B63)/(C63))</f>
        <v>1.0506821813414184</v>
      </c>
      <c r="F63" s="5">
        <f>187.16</f>
        <v>187.16</v>
      </c>
      <c r="G63" s="5">
        <f>244.07</f>
        <v>244.07</v>
      </c>
      <c r="H63" s="5">
        <f>(F63)-(G63)</f>
        <v>-56.91</v>
      </c>
      <c r="I63" s="6">
        <f>IF(G63=0,"",(F63)/(G63))</f>
        <v>0.76682918834760516</v>
      </c>
      <c r="J63" s="5">
        <f>337.95</f>
        <v>337.95</v>
      </c>
      <c r="K63" s="5">
        <f>244.07</f>
        <v>244.07</v>
      </c>
      <c r="L63" s="5">
        <f>(J63)-(K63)</f>
        <v>93.88</v>
      </c>
      <c r="M63" s="6">
        <f>IF(K63=0,"",(J63)/(K63))</f>
        <v>1.3846437497439259</v>
      </c>
      <c r="N63" s="5">
        <f>225.3</f>
        <v>225.3</v>
      </c>
      <c r="O63" s="5">
        <f>244.07</f>
        <v>244.07</v>
      </c>
      <c r="P63" s="5">
        <f>(N63)-(O63)</f>
        <v>-18.769999999999982</v>
      </c>
      <c r="Q63" s="6">
        <f>IF(O63=0,"",(N63)/(O63))</f>
        <v>0.92309583316261734</v>
      </c>
      <c r="R63" s="5">
        <f>225.3</f>
        <v>225.3</v>
      </c>
      <c r="S63" s="5">
        <f>244.07</f>
        <v>244.07</v>
      </c>
      <c r="T63" s="5">
        <f>(R63)-(S63)</f>
        <v>-18.769999999999982</v>
      </c>
      <c r="U63" s="6">
        <f>IF(S63=0,"",(R63)/(S63))</f>
        <v>0.92309583316261734</v>
      </c>
      <c r="V63" s="5">
        <f>((((B63)+(F63))+(J63))+(N63))+(R63)</f>
        <v>1232.1499999999999</v>
      </c>
      <c r="W63" s="5">
        <f>((((C63)+(G63))+(K63))+(O63))+(S63)</f>
        <v>1220.3499999999999</v>
      </c>
      <c r="X63" s="5">
        <f>(V63)-(W63)</f>
        <v>11.799999999999955</v>
      </c>
      <c r="Y63" s="6">
        <f>IF(W63=0,"",(V63)/(W63))</f>
        <v>1.0096693571516369</v>
      </c>
    </row>
    <row r="64" spans="1:25">
      <c r="A64" s="3" t="s">
        <v>70</v>
      </c>
      <c r="B64" s="5">
        <f>138.08</f>
        <v>138.08000000000001</v>
      </c>
      <c r="C64" s="5">
        <f>131.42</f>
        <v>131.41999999999999</v>
      </c>
      <c r="D64" s="5">
        <f>(B64)-(C64)</f>
        <v>6.660000000000025</v>
      </c>
      <c r="E64" s="6">
        <f>IF(C64=0,"",(B64)/(C64))</f>
        <v>1.0506772180794401</v>
      </c>
      <c r="F64" s="5">
        <f>100.78</f>
        <v>100.78</v>
      </c>
      <c r="G64" s="5">
        <f>131.42</f>
        <v>131.41999999999999</v>
      </c>
      <c r="H64" s="5">
        <f>(F64)-(G64)</f>
        <v>-30.639999999999986</v>
      </c>
      <c r="I64" s="6">
        <f>IF(G64=0,"",(F64)/(G64))</f>
        <v>0.76685436006696095</v>
      </c>
      <c r="J64" s="5">
        <f>181.98</f>
        <v>181.98</v>
      </c>
      <c r="K64" s="5">
        <f>131.42</f>
        <v>131.41999999999999</v>
      </c>
      <c r="L64" s="5">
        <f>(J64)-(K64)</f>
        <v>50.56</v>
      </c>
      <c r="M64" s="6">
        <f>IF(K64=0,"",(J64)/(K64))</f>
        <v>1.38472074265713</v>
      </c>
      <c r="N64" s="5">
        <f>121.32</f>
        <v>121.32</v>
      </c>
      <c r="O64" s="5">
        <f>131.42</f>
        <v>131.41999999999999</v>
      </c>
      <c r="P64" s="5">
        <f>(N64)-(O64)</f>
        <v>-10.099999999999994</v>
      </c>
      <c r="Q64" s="6">
        <f>IF(O64=0,"",(N64)/(O64))</f>
        <v>0.92314716177141987</v>
      </c>
      <c r="R64" s="5">
        <f>121.32</f>
        <v>121.32</v>
      </c>
      <c r="S64" s="5">
        <f>131.42</f>
        <v>131.41999999999999</v>
      </c>
      <c r="T64" s="5">
        <f>(R64)-(S64)</f>
        <v>-10.099999999999994</v>
      </c>
      <c r="U64" s="6">
        <f>IF(S64=0,"",(R64)/(S64))</f>
        <v>0.92314716177141987</v>
      </c>
      <c r="V64" s="5">
        <f>((((B64)+(F64))+(J64))+(N64))+(R64)</f>
        <v>663.48</v>
      </c>
      <c r="W64" s="5">
        <f>((((C64)+(G64))+(K64))+(O64))+(S64)</f>
        <v>657.09999999999991</v>
      </c>
      <c r="X64" s="5">
        <f>(V64)-(W64)</f>
        <v>6.3800000000001091</v>
      </c>
      <c r="Y64" s="6">
        <f>IF(W64=0,"",(V64)/(W64))</f>
        <v>1.0097093288692742</v>
      </c>
    </row>
    <row r="65" spans="1:25">
      <c r="A65" s="3" t="s">
        <v>71</v>
      </c>
      <c r="B65" s="5">
        <f>-58.68</f>
        <v>-58.68</v>
      </c>
      <c r="C65" s="4"/>
      <c r="D65" s="5">
        <f>(B65)-(C65)</f>
        <v>-58.68</v>
      </c>
      <c r="E65" s="6" t="str">
        <f>IF(C65=0,"",(B65)/(C65))</f>
        <v/>
      </c>
      <c r="F65" s="5">
        <f>58.68</f>
        <v>58.68</v>
      </c>
      <c r="G65" s="4"/>
      <c r="H65" s="5">
        <f>(F65)-(G65)</f>
        <v>58.68</v>
      </c>
      <c r="I65" s="6" t="str">
        <f>IF(G65=0,"",(F65)/(G65))</f>
        <v/>
      </c>
      <c r="J65" s="5">
        <f>0</f>
        <v>0</v>
      </c>
      <c r="K65" s="4"/>
      <c r="L65" s="5">
        <f>(J65)-(K65)</f>
        <v>0</v>
      </c>
      <c r="M65" s="6" t="str">
        <f>IF(K65=0,"",(J65)/(K65))</f>
        <v/>
      </c>
      <c r="N65" s="5">
        <f>0</f>
        <v>0</v>
      </c>
      <c r="O65" s="4"/>
      <c r="P65" s="5">
        <f>(N65)-(O65)</f>
        <v>0</v>
      </c>
      <c r="Q65" s="6" t="str">
        <f>IF(O65=0,"",(N65)/(O65))</f>
        <v/>
      </c>
      <c r="R65" s="5">
        <f>0</f>
        <v>0</v>
      </c>
      <c r="S65" s="4"/>
      <c r="T65" s="5">
        <f>(R65)-(S65)</f>
        <v>0</v>
      </c>
      <c r="U65" s="6" t="str">
        <f>IF(S65=0,"",(R65)/(S65))</f>
        <v/>
      </c>
      <c r="V65" s="5">
        <f>((((B65)+(F65))+(J65))+(N65))+(R65)</f>
        <v>0</v>
      </c>
      <c r="W65" s="5">
        <f>((((C65)+(G65))+(K65))+(O65))+(S65)</f>
        <v>0</v>
      </c>
      <c r="X65" s="5">
        <f>(V65)-(W65)</f>
        <v>0</v>
      </c>
      <c r="Y65" s="6" t="str">
        <f>IF(W65=0,"",(V65)/(W65))</f>
        <v/>
      </c>
    </row>
    <row r="66" spans="1:25">
      <c r="A66" s="3" t="s">
        <v>72</v>
      </c>
      <c r="B66" s="7">
        <f>(((B62)+(B63))+(B64))+(B65)</f>
        <v>335.84</v>
      </c>
      <c r="C66" s="7">
        <f>(((C62)+(C63))+(C64))+(C65)</f>
        <v>375.49</v>
      </c>
      <c r="D66" s="7">
        <f>(B66)-(C66)</f>
        <v>-39.650000000000034</v>
      </c>
      <c r="E66" s="8">
        <f>IF(C66=0,"",(B66)/(C66))</f>
        <v>0.89440464459772551</v>
      </c>
      <c r="F66" s="7">
        <f>(((F62)+(F63))+(F64))+(F65)</f>
        <v>346.62</v>
      </c>
      <c r="G66" s="7">
        <f>(((G62)+(G63))+(G64))+(G65)</f>
        <v>375.49</v>
      </c>
      <c r="H66" s="7">
        <f>(F66)-(G66)</f>
        <v>-28.870000000000005</v>
      </c>
      <c r="I66" s="8">
        <f>IF(G66=0,"",(F66)/(G66))</f>
        <v>0.92311379797065163</v>
      </c>
      <c r="J66" s="7">
        <f>(((J62)+(J63))+(J64))+(J65)</f>
        <v>519.92999999999995</v>
      </c>
      <c r="K66" s="7">
        <f>(((K62)+(K63))+(K64))+(K65)</f>
        <v>375.49</v>
      </c>
      <c r="L66" s="7">
        <f>(J66)-(K66)</f>
        <v>144.43999999999994</v>
      </c>
      <c r="M66" s="8">
        <f>IF(K66=0,"",(J66)/(K66))</f>
        <v>1.3846706969559774</v>
      </c>
      <c r="N66" s="7">
        <f>(((N62)+(N63))+(N64))+(N65)</f>
        <v>346.62</v>
      </c>
      <c r="O66" s="7">
        <f>(((O62)+(O63))+(O64))+(O65)</f>
        <v>375.49</v>
      </c>
      <c r="P66" s="7">
        <f>(N66)-(O66)</f>
        <v>-28.870000000000005</v>
      </c>
      <c r="Q66" s="8">
        <f>IF(O66=0,"",(N66)/(O66))</f>
        <v>0.92311379797065163</v>
      </c>
      <c r="R66" s="7">
        <f>(((R62)+(R63))+(R64))+(R65)</f>
        <v>346.62</v>
      </c>
      <c r="S66" s="7">
        <f>(((S62)+(S63))+(S64))+(S65)</f>
        <v>375.49</v>
      </c>
      <c r="T66" s="7">
        <f>(R66)-(S66)</f>
        <v>-28.870000000000005</v>
      </c>
      <c r="U66" s="8">
        <f>IF(S66=0,"",(R66)/(S66))</f>
        <v>0.92311379797065163</v>
      </c>
      <c r="V66" s="7">
        <f>((((B66)+(F66))+(J66))+(N66))+(R66)</f>
        <v>1895.6299999999997</v>
      </c>
      <c r="W66" s="7">
        <f>((((C66)+(G66))+(K66))+(O66))+(S66)</f>
        <v>1877.45</v>
      </c>
      <c r="X66" s="7">
        <f>(V66)-(W66)</f>
        <v>18.179999999999609</v>
      </c>
      <c r="Y66" s="8">
        <f>IF(W66=0,"",(V66)/(W66))</f>
        <v>1.0096833470931315</v>
      </c>
    </row>
    <row r="67" spans="1:25">
      <c r="A67" s="3" t="s">
        <v>73</v>
      </c>
      <c r="B67" s="4"/>
      <c r="C67" s="4"/>
      <c r="D67" s="5">
        <f>(B67)-(C67)</f>
        <v>0</v>
      </c>
      <c r="E67" s="6" t="str">
        <f>IF(C67=0,"",(B67)/(C67))</f>
        <v/>
      </c>
      <c r="F67" s="4"/>
      <c r="G67" s="4"/>
      <c r="H67" s="5">
        <f>(F67)-(G67)</f>
        <v>0</v>
      </c>
      <c r="I67" s="6" t="str">
        <f>IF(G67=0,"",(F67)/(G67))</f>
        <v/>
      </c>
      <c r="J67" s="4"/>
      <c r="K67" s="4"/>
      <c r="L67" s="5">
        <f>(J67)-(K67)</f>
        <v>0</v>
      </c>
      <c r="M67" s="6" t="str">
        <f>IF(K67=0,"",(J67)/(K67))</f>
        <v/>
      </c>
      <c r="N67" s="4"/>
      <c r="O67" s="4"/>
      <c r="P67" s="5">
        <f>(N67)-(O67)</f>
        <v>0</v>
      </c>
      <c r="Q67" s="6" t="str">
        <f>IF(O67=0,"",(N67)/(O67))</f>
        <v/>
      </c>
      <c r="R67" s="4"/>
      <c r="S67" s="4"/>
      <c r="T67" s="5">
        <f>(R67)-(S67)</f>
        <v>0</v>
      </c>
      <c r="U67" s="6" t="str">
        <f>IF(S67=0,"",(R67)/(S67))</f>
        <v/>
      </c>
      <c r="V67" s="5">
        <f>((((B67)+(F67))+(J67))+(N67))+(R67)</f>
        <v>0</v>
      </c>
      <c r="W67" s="5">
        <f>((((C67)+(G67))+(K67))+(O67))+(S67)</f>
        <v>0</v>
      </c>
      <c r="X67" s="5">
        <f>(V67)-(W67)</f>
        <v>0</v>
      </c>
      <c r="Y67" s="6" t="str">
        <f>IF(W67=0,"",(V67)/(W67))</f>
        <v/>
      </c>
    </row>
    <row r="68" spans="1:25">
      <c r="A68" s="3" t="s">
        <v>74</v>
      </c>
      <c r="B68" s="5">
        <f>105.88</f>
        <v>105.88</v>
      </c>
      <c r="C68" s="5">
        <f>90.33</f>
        <v>90.33</v>
      </c>
      <c r="D68" s="5">
        <f>(B68)-(C68)</f>
        <v>15.549999999999997</v>
      </c>
      <c r="E68" s="6">
        <f>IF(C68=0,"",(B68)/(C68))</f>
        <v>1.1721465736743053</v>
      </c>
      <c r="F68" s="5">
        <f>98.8</f>
        <v>98.8</v>
      </c>
      <c r="G68" s="5">
        <f>90.33</f>
        <v>90.33</v>
      </c>
      <c r="H68" s="5">
        <f>(F68)-(G68)</f>
        <v>8.4699999999999989</v>
      </c>
      <c r="I68" s="6">
        <f>IF(G68=0,"",(F68)/(G68))</f>
        <v>1.0937672976862616</v>
      </c>
      <c r="J68" s="5">
        <f>98.8</f>
        <v>98.8</v>
      </c>
      <c r="K68" s="5">
        <f>90.33</f>
        <v>90.33</v>
      </c>
      <c r="L68" s="5">
        <f>(J68)-(K68)</f>
        <v>8.4699999999999989</v>
      </c>
      <c r="M68" s="6">
        <f>IF(K68=0,"",(J68)/(K68))</f>
        <v>1.0937672976862616</v>
      </c>
      <c r="N68" s="5">
        <f>98.8</f>
        <v>98.8</v>
      </c>
      <c r="O68" s="5">
        <f>90.33</f>
        <v>90.33</v>
      </c>
      <c r="P68" s="5">
        <f>(N68)-(O68)</f>
        <v>8.4699999999999989</v>
      </c>
      <c r="Q68" s="6">
        <f>IF(O68=0,"",(N68)/(O68))</f>
        <v>1.0937672976862616</v>
      </c>
      <c r="R68" s="5">
        <f>98.8</f>
        <v>98.8</v>
      </c>
      <c r="S68" s="5">
        <f>90.33</f>
        <v>90.33</v>
      </c>
      <c r="T68" s="5">
        <f>(R68)-(S68)</f>
        <v>8.4699999999999989</v>
      </c>
      <c r="U68" s="6">
        <f>IF(S68=0,"",(R68)/(S68))</f>
        <v>1.0937672976862616</v>
      </c>
      <c r="V68" s="5">
        <f>((((B68)+(F68))+(J68))+(N68))+(R68)</f>
        <v>501.08000000000004</v>
      </c>
      <c r="W68" s="5">
        <f>((((C68)+(G68))+(K68))+(O68))+(S68)</f>
        <v>451.65</v>
      </c>
      <c r="X68" s="5">
        <f>(V68)-(W68)</f>
        <v>49.430000000000064</v>
      </c>
      <c r="Y68" s="6">
        <f>IF(W68=0,"",(V68)/(W68))</f>
        <v>1.1094431528838704</v>
      </c>
    </row>
    <row r="69" spans="1:25">
      <c r="A69" s="3" t="s">
        <v>75</v>
      </c>
      <c r="B69" s="5">
        <f>57.02</f>
        <v>57.02</v>
      </c>
      <c r="C69" s="5">
        <f>48.67</f>
        <v>48.67</v>
      </c>
      <c r="D69" s="5">
        <f>(B69)-(C69)</f>
        <v>8.3500000000000014</v>
      </c>
      <c r="E69" s="6">
        <f>IF(C69=0,"",(B69)/(C69))</f>
        <v>1.1715635915348264</v>
      </c>
      <c r="F69" s="5">
        <f>53.2</f>
        <v>53.2</v>
      </c>
      <c r="G69" s="5">
        <f>48.67</f>
        <v>48.67</v>
      </c>
      <c r="H69" s="5">
        <f>(F69)-(G69)</f>
        <v>4.5300000000000011</v>
      </c>
      <c r="I69" s="6">
        <f>IF(G69=0,"",(F69)/(G69))</f>
        <v>1.093075816724882</v>
      </c>
      <c r="J69" s="5">
        <f>53.2</f>
        <v>53.2</v>
      </c>
      <c r="K69" s="5">
        <f>48.67</f>
        <v>48.67</v>
      </c>
      <c r="L69" s="5">
        <f>(J69)-(K69)</f>
        <v>4.5300000000000011</v>
      </c>
      <c r="M69" s="6">
        <f>IF(K69=0,"",(J69)/(K69))</f>
        <v>1.093075816724882</v>
      </c>
      <c r="N69" s="5">
        <f>53.2</f>
        <v>53.2</v>
      </c>
      <c r="O69" s="5">
        <f>48.67</f>
        <v>48.67</v>
      </c>
      <c r="P69" s="5">
        <f>(N69)-(O69)</f>
        <v>4.5300000000000011</v>
      </c>
      <c r="Q69" s="6">
        <f>IF(O69=0,"",(N69)/(O69))</f>
        <v>1.093075816724882</v>
      </c>
      <c r="R69" s="5">
        <f>53.2</f>
        <v>53.2</v>
      </c>
      <c r="S69" s="5">
        <f>48.67</f>
        <v>48.67</v>
      </c>
      <c r="T69" s="5">
        <f>(R69)-(S69)</f>
        <v>4.5300000000000011</v>
      </c>
      <c r="U69" s="6">
        <f>IF(S69=0,"",(R69)/(S69))</f>
        <v>1.093075816724882</v>
      </c>
      <c r="V69" s="5">
        <f>((((B69)+(F69))+(J69))+(N69))+(R69)</f>
        <v>269.82</v>
      </c>
      <c r="W69" s="5">
        <f>((((C69)+(G69))+(K69))+(O69))+(S69)</f>
        <v>243.35000000000002</v>
      </c>
      <c r="X69" s="5">
        <f>(V69)-(W69)</f>
        <v>26.46999999999997</v>
      </c>
      <c r="Y69" s="6">
        <f>IF(W69=0,"",(V69)/(W69))</f>
        <v>1.1087733716868706</v>
      </c>
    </row>
    <row r="70" spans="1:25">
      <c r="A70" s="3" t="s">
        <v>76</v>
      </c>
      <c r="B70" s="5">
        <f>0</f>
        <v>0</v>
      </c>
      <c r="C70" s="4"/>
      <c r="D70" s="5">
        <f>(B70)-(C70)</f>
        <v>0</v>
      </c>
      <c r="E70" s="6" t="str">
        <f>IF(C70=0,"",(B70)/(C70))</f>
        <v/>
      </c>
      <c r="F70" s="5">
        <f>0</f>
        <v>0</v>
      </c>
      <c r="G70" s="4"/>
      <c r="H70" s="5">
        <f>(F70)-(G70)</f>
        <v>0</v>
      </c>
      <c r="I70" s="6" t="str">
        <f>IF(G70=0,"",(F70)/(G70))</f>
        <v/>
      </c>
      <c r="J70" s="5">
        <f>0</f>
        <v>0</v>
      </c>
      <c r="K70" s="4"/>
      <c r="L70" s="5">
        <f>(J70)-(K70)</f>
        <v>0</v>
      </c>
      <c r="M70" s="6" t="str">
        <f>IF(K70=0,"",(J70)/(K70))</f>
        <v/>
      </c>
      <c r="N70" s="5">
        <f>0</f>
        <v>0</v>
      </c>
      <c r="O70" s="4"/>
      <c r="P70" s="5">
        <f>(N70)-(O70)</f>
        <v>0</v>
      </c>
      <c r="Q70" s="6" t="str">
        <f>IF(O70=0,"",(N70)/(O70))</f>
        <v/>
      </c>
      <c r="R70" s="5">
        <f>0</f>
        <v>0</v>
      </c>
      <c r="S70" s="4"/>
      <c r="T70" s="5">
        <f>(R70)-(S70)</f>
        <v>0</v>
      </c>
      <c r="U70" s="6" t="str">
        <f>IF(S70=0,"",(R70)/(S70))</f>
        <v/>
      </c>
      <c r="V70" s="5">
        <f>((((B70)+(F70))+(J70))+(N70))+(R70)</f>
        <v>0</v>
      </c>
      <c r="W70" s="5">
        <f>((((C70)+(G70))+(K70))+(O70))+(S70)</f>
        <v>0</v>
      </c>
      <c r="X70" s="5">
        <f>(V70)-(W70)</f>
        <v>0</v>
      </c>
      <c r="Y70" s="6" t="str">
        <f>IF(W70=0,"",(V70)/(W70))</f>
        <v/>
      </c>
    </row>
    <row r="71" spans="1:25">
      <c r="A71" s="3" t="s">
        <v>77</v>
      </c>
      <c r="B71" s="7">
        <f>(((B67)+(B68))+(B69))+(B70)</f>
        <v>162.9</v>
      </c>
      <c r="C71" s="7">
        <f>(((C67)+(C68))+(C69))+(C70)</f>
        <v>139</v>
      </c>
      <c r="D71" s="7">
        <f>(B71)-(C71)</f>
        <v>23.900000000000006</v>
      </c>
      <c r="E71" s="8">
        <f>IF(C71=0,"",(B71)/(C71))</f>
        <v>1.1719424460431656</v>
      </c>
      <c r="F71" s="7">
        <f>(((F67)+(F68))+(F69))+(F70)</f>
        <v>152</v>
      </c>
      <c r="G71" s="7">
        <f>(((G67)+(G68))+(G69))+(G70)</f>
        <v>139</v>
      </c>
      <c r="H71" s="7">
        <f>(F71)-(G71)</f>
        <v>13</v>
      </c>
      <c r="I71" s="8">
        <f>IF(G71=0,"",(F71)/(G71))</f>
        <v>1.0935251798561152</v>
      </c>
      <c r="J71" s="7">
        <f>(((J67)+(J68))+(J69))+(J70)</f>
        <v>152</v>
      </c>
      <c r="K71" s="7">
        <f>(((K67)+(K68))+(K69))+(K70)</f>
        <v>139</v>
      </c>
      <c r="L71" s="7">
        <f>(J71)-(K71)</f>
        <v>13</v>
      </c>
      <c r="M71" s="8">
        <f>IF(K71=0,"",(J71)/(K71))</f>
        <v>1.0935251798561152</v>
      </c>
      <c r="N71" s="7">
        <f>(((N67)+(N68))+(N69))+(N70)</f>
        <v>152</v>
      </c>
      <c r="O71" s="7">
        <f>(((O67)+(O68))+(O69))+(O70)</f>
        <v>139</v>
      </c>
      <c r="P71" s="7">
        <f>(N71)-(O71)</f>
        <v>13</v>
      </c>
      <c r="Q71" s="8">
        <f>IF(O71=0,"",(N71)/(O71))</f>
        <v>1.0935251798561152</v>
      </c>
      <c r="R71" s="7">
        <f>(((R67)+(R68))+(R69))+(R70)</f>
        <v>152</v>
      </c>
      <c r="S71" s="7">
        <f>(((S67)+(S68))+(S69))+(S70)</f>
        <v>139</v>
      </c>
      <c r="T71" s="7">
        <f>(R71)-(S71)</f>
        <v>13</v>
      </c>
      <c r="U71" s="8">
        <f>IF(S71=0,"",(R71)/(S71))</f>
        <v>1.0935251798561152</v>
      </c>
      <c r="V71" s="7">
        <f>((((B71)+(F71))+(J71))+(N71))+(R71)</f>
        <v>770.9</v>
      </c>
      <c r="W71" s="7">
        <f>((((C71)+(G71))+(K71))+(O71))+(S71)</f>
        <v>695</v>
      </c>
      <c r="X71" s="7">
        <f>(V71)-(W71)</f>
        <v>75.899999999999977</v>
      </c>
      <c r="Y71" s="8">
        <f>IF(W71=0,"",(V71)/(W71))</f>
        <v>1.1092086330935251</v>
      </c>
    </row>
    <row r="72" spans="1:25">
      <c r="A72" s="3" t="s">
        <v>78</v>
      </c>
      <c r="B72" s="4"/>
      <c r="C72" s="4"/>
      <c r="D72" s="5">
        <f>(B72)-(C72)</f>
        <v>0</v>
      </c>
      <c r="E72" s="6" t="str">
        <f>IF(C72=0,"",(B72)/(C72))</f>
        <v/>
      </c>
      <c r="F72" s="4"/>
      <c r="G72" s="4"/>
      <c r="H72" s="5">
        <f>(F72)-(G72)</f>
        <v>0</v>
      </c>
      <c r="I72" s="6" t="str">
        <f>IF(G72=0,"",(F72)/(G72))</f>
        <v/>
      </c>
      <c r="J72" s="4"/>
      <c r="K72" s="4"/>
      <c r="L72" s="5">
        <f>(J72)-(K72)</f>
        <v>0</v>
      </c>
      <c r="M72" s="6" t="str">
        <f>IF(K72=0,"",(J72)/(K72))</f>
        <v/>
      </c>
      <c r="N72" s="4"/>
      <c r="O72" s="4"/>
      <c r="P72" s="5">
        <f>(N72)-(O72)</f>
        <v>0</v>
      </c>
      <c r="Q72" s="6" t="str">
        <f>IF(O72=0,"",(N72)/(O72))</f>
        <v/>
      </c>
      <c r="R72" s="4"/>
      <c r="S72" s="4"/>
      <c r="T72" s="5">
        <f>(R72)-(S72)</f>
        <v>0</v>
      </c>
      <c r="U72" s="6" t="str">
        <f>IF(S72=0,"",(R72)/(S72))</f>
        <v/>
      </c>
      <c r="V72" s="5">
        <f>((((B72)+(F72))+(J72))+(N72))+(R72)</f>
        <v>0</v>
      </c>
      <c r="W72" s="5">
        <f>((((C72)+(G72))+(K72))+(O72))+(S72)</f>
        <v>0</v>
      </c>
      <c r="X72" s="5">
        <f>(V72)-(W72)</f>
        <v>0</v>
      </c>
      <c r="Y72" s="6" t="str">
        <f>IF(W72=0,"",(V72)/(W72))</f>
        <v/>
      </c>
    </row>
    <row r="73" spans="1:25">
      <c r="A73" s="3" t="s">
        <v>79</v>
      </c>
      <c r="B73" s="5">
        <f>500.51</f>
        <v>500.51</v>
      </c>
      <c r="C73" s="5">
        <f>449.5</f>
        <v>449.5</v>
      </c>
      <c r="D73" s="5">
        <f>(B73)-(C73)</f>
        <v>51.009999999999991</v>
      </c>
      <c r="E73" s="6">
        <f>IF(C73=0,"",(B73)/(C73))</f>
        <v>1.1134816462736374</v>
      </c>
      <c r="F73" s="5">
        <f>469.93</f>
        <v>469.93</v>
      </c>
      <c r="G73" s="5">
        <f>449.5</f>
        <v>449.5</v>
      </c>
      <c r="H73" s="5">
        <f>(F73)-(G73)</f>
        <v>20.430000000000007</v>
      </c>
      <c r="I73" s="6">
        <f>IF(G73=0,"",(F73)/(G73))</f>
        <v>1.0454505005561736</v>
      </c>
      <c r="J73" s="5">
        <f>344.03</f>
        <v>344.03</v>
      </c>
      <c r="K73" s="5">
        <f>449.5</f>
        <v>449.5</v>
      </c>
      <c r="L73" s="5">
        <f>(J73)-(K73)</f>
        <v>-105.47000000000003</v>
      </c>
      <c r="M73" s="6">
        <f>IF(K73=0,"",(J73)/(K73))</f>
        <v>0.76536151279199105</v>
      </c>
      <c r="N73" s="5">
        <f>332.81</f>
        <v>332.81</v>
      </c>
      <c r="O73" s="5">
        <f>449.5</f>
        <v>449.5</v>
      </c>
      <c r="P73" s="5">
        <f>(N73)-(O73)</f>
        <v>-116.69</v>
      </c>
      <c r="Q73" s="6">
        <f>IF(O73=0,"",(N73)/(O73))</f>
        <v>0.74040044493882096</v>
      </c>
      <c r="R73" s="5">
        <f>99.09</f>
        <v>99.09</v>
      </c>
      <c r="S73" s="5">
        <f>449.5</f>
        <v>449.5</v>
      </c>
      <c r="T73" s="5">
        <f>(R73)-(S73)</f>
        <v>-350.40999999999997</v>
      </c>
      <c r="U73" s="6">
        <f>IF(S73=0,"",(R73)/(S73))</f>
        <v>0.22044493882091212</v>
      </c>
      <c r="V73" s="5">
        <f>((((B73)+(F73))+(J73))+(N73))+(R73)</f>
        <v>1746.37</v>
      </c>
      <c r="W73" s="5">
        <f>((((C73)+(G73))+(K73))+(O73))+(S73)</f>
        <v>2247.5</v>
      </c>
      <c r="X73" s="5">
        <f>(V73)-(W73)</f>
        <v>-501.13000000000011</v>
      </c>
      <c r="Y73" s="6">
        <f>IF(W73=0,"",(V73)/(W73))</f>
        <v>0.77702780867630694</v>
      </c>
    </row>
    <row r="74" spans="1:25">
      <c r="A74" s="3" t="s">
        <v>80</v>
      </c>
      <c r="B74" s="5">
        <f>269.5</f>
        <v>269.5</v>
      </c>
      <c r="C74" s="5">
        <f>242.08</f>
        <v>242.08</v>
      </c>
      <c r="D74" s="5">
        <f>(B74)-(C74)</f>
        <v>27.419999999999987</v>
      </c>
      <c r="E74" s="6">
        <f>IF(C74=0,"",(B74)/(C74))</f>
        <v>1.1132683410442827</v>
      </c>
      <c r="F74" s="5">
        <f>253.04</f>
        <v>253.04</v>
      </c>
      <c r="G74" s="5">
        <f>242.08</f>
        <v>242.08</v>
      </c>
      <c r="H74" s="5">
        <f>(F74)-(G74)</f>
        <v>10.95999999999998</v>
      </c>
      <c r="I74" s="6">
        <f>IF(G74=0,"",(F74)/(G74))</f>
        <v>1.0452742894910771</v>
      </c>
      <c r="J74" s="5">
        <f>185.24</f>
        <v>185.24</v>
      </c>
      <c r="K74" s="5">
        <f>242.08</f>
        <v>242.08</v>
      </c>
      <c r="L74" s="5">
        <f>(J74)-(K74)</f>
        <v>-56.84</v>
      </c>
      <c r="M74" s="6">
        <f>IF(K74=0,"",(J74)/(K74))</f>
        <v>0.76520158625247847</v>
      </c>
      <c r="N74" s="5">
        <f>179.2</f>
        <v>179.2</v>
      </c>
      <c r="O74" s="5">
        <f>242.08</f>
        <v>242.08</v>
      </c>
      <c r="P74" s="5">
        <f>(N74)-(O74)</f>
        <v>-62.880000000000024</v>
      </c>
      <c r="Q74" s="6">
        <f>IF(O74=0,"",(N74)/(O74))</f>
        <v>0.74025115664243213</v>
      </c>
      <c r="R74" s="5">
        <f>53.35</f>
        <v>53.35</v>
      </c>
      <c r="S74" s="5">
        <f>242.08</f>
        <v>242.08</v>
      </c>
      <c r="T74" s="5">
        <f>(R74)-(S74)</f>
        <v>-188.73000000000002</v>
      </c>
      <c r="U74" s="6">
        <f>IF(S74=0,"",(R74)/(S74))</f>
        <v>0.22038169200264374</v>
      </c>
      <c r="V74" s="5">
        <f>((((B74)+(F74))+(J74))+(N74))+(R74)</f>
        <v>940.33</v>
      </c>
      <c r="W74" s="5">
        <f>((((C74)+(G74))+(K74))+(O74))+(S74)</f>
        <v>1210.4000000000001</v>
      </c>
      <c r="X74" s="5">
        <f>(V74)-(W74)</f>
        <v>-270.07000000000005</v>
      </c>
      <c r="Y74" s="6">
        <f>IF(W74=0,"",(V74)/(W74))</f>
        <v>0.77687541308658292</v>
      </c>
    </row>
    <row r="75" spans="1:25">
      <c r="A75" s="3" t="s">
        <v>81</v>
      </c>
      <c r="B75" s="5">
        <f>0</f>
        <v>0</v>
      </c>
      <c r="C75" s="4"/>
      <c r="D75" s="5">
        <f>(B75)-(C75)</f>
        <v>0</v>
      </c>
      <c r="E75" s="6" t="str">
        <f>IF(C75=0,"",(B75)/(C75))</f>
        <v/>
      </c>
      <c r="F75" s="5">
        <f>-121.54</f>
        <v>-121.54</v>
      </c>
      <c r="G75" s="4"/>
      <c r="H75" s="5">
        <f>(F75)-(G75)</f>
        <v>-121.54</v>
      </c>
      <c r="I75" s="6" t="str">
        <f>IF(G75=0,"",(F75)/(G75))</f>
        <v/>
      </c>
      <c r="J75" s="5">
        <f>121.54</f>
        <v>121.54</v>
      </c>
      <c r="K75" s="4"/>
      <c r="L75" s="5">
        <f>(J75)-(K75)</f>
        <v>121.54</v>
      </c>
      <c r="M75" s="6" t="str">
        <f>IF(K75=0,"",(J75)/(K75))</f>
        <v/>
      </c>
      <c r="N75" s="5">
        <f>0</f>
        <v>0</v>
      </c>
      <c r="O75" s="4"/>
      <c r="P75" s="5">
        <f>(N75)-(O75)</f>
        <v>0</v>
      </c>
      <c r="Q75" s="6" t="str">
        <f>IF(O75=0,"",(N75)/(O75))</f>
        <v/>
      </c>
      <c r="R75" s="5">
        <f>0</f>
        <v>0</v>
      </c>
      <c r="S75" s="4"/>
      <c r="T75" s="5">
        <f>(R75)-(S75)</f>
        <v>0</v>
      </c>
      <c r="U75" s="6" t="str">
        <f>IF(S75=0,"",(R75)/(S75))</f>
        <v/>
      </c>
      <c r="V75" s="5">
        <f>((((B75)+(F75))+(J75))+(N75))+(R75)</f>
        <v>0</v>
      </c>
      <c r="W75" s="5">
        <f>((((C75)+(G75))+(K75))+(O75))+(S75)</f>
        <v>0</v>
      </c>
      <c r="X75" s="5">
        <f>(V75)-(W75)</f>
        <v>0</v>
      </c>
      <c r="Y75" s="6" t="str">
        <f>IF(W75=0,"",(V75)/(W75))</f>
        <v/>
      </c>
    </row>
    <row r="76" spans="1:25">
      <c r="A76" s="3" t="s">
        <v>82</v>
      </c>
      <c r="B76" s="7">
        <f>(((B72)+(B73))+(B74))+(B75)</f>
        <v>770.01</v>
      </c>
      <c r="C76" s="7">
        <f>(((C72)+(C73))+(C74))+(C75)</f>
        <v>691.58</v>
      </c>
      <c r="D76" s="7">
        <f>(B76)-(C76)</f>
        <v>78.42999999999995</v>
      </c>
      <c r="E76" s="8">
        <f>IF(C76=0,"",(B76)/(C76))</f>
        <v>1.1134069811157059</v>
      </c>
      <c r="F76" s="7">
        <f>(((F72)+(F73))+(F74))+(F75)</f>
        <v>601.43000000000006</v>
      </c>
      <c r="G76" s="7">
        <f>(((G72)+(G73))+(G74))+(G75)</f>
        <v>691.58</v>
      </c>
      <c r="H76" s="7">
        <f>(F76)-(G76)</f>
        <v>-90.149999999999977</v>
      </c>
      <c r="I76" s="8">
        <f>IF(G76=0,"",(F76)/(G76))</f>
        <v>0.86964631712889329</v>
      </c>
      <c r="J76" s="7">
        <f>(((J72)+(J73))+(J74))+(J75)</f>
        <v>650.80999999999995</v>
      </c>
      <c r="K76" s="7">
        <f>(((K72)+(K73))+(K74))+(K75)</f>
        <v>691.58</v>
      </c>
      <c r="L76" s="7">
        <f>(J76)-(K76)</f>
        <v>-40.770000000000095</v>
      </c>
      <c r="M76" s="8">
        <f>IF(K76=0,"",(J76)/(K76))</f>
        <v>0.94104803493449773</v>
      </c>
      <c r="N76" s="7">
        <f>(((N72)+(N73))+(N74))+(N75)</f>
        <v>512.01</v>
      </c>
      <c r="O76" s="7">
        <f>(((O72)+(O73))+(O74))+(O75)</f>
        <v>691.58</v>
      </c>
      <c r="P76" s="7">
        <f>(N76)-(O76)</f>
        <v>-179.57000000000005</v>
      </c>
      <c r="Q76" s="8">
        <f>IF(O76=0,"",(N76)/(O76))</f>
        <v>0.740348188206715</v>
      </c>
      <c r="R76" s="7">
        <f>(((R72)+(R73))+(R74))+(R75)</f>
        <v>152.44</v>
      </c>
      <c r="S76" s="7">
        <f>(((S72)+(S73))+(S74))+(S75)</f>
        <v>691.58</v>
      </c>
      <c r="T76" s="7">
        <f>(R76)-(S76)</f>
        <v>-539.1400000000001</v>
      </c>
      <c r="U76" s="8">
        <f>IF(S76=0,"",(R76)/(S76))</f>
        <v>0.22042279996529685</v>
      </c>
      <c r="V76" s="7">
        <f>((((B76)+(F76))+(J76))+(N76))+(R76)</f>
        <v>2686.7000000000003</v>
      </c>
      <c r="W76" s="7">
        <f>((((C76)+(G76))+(K76))+(O76))+(S76)</f>
        <v>3457.9</v>
      </c>
      <c r="X76" s="7">
        <f>(V76)-(W76)</f>
        <v>-771.19999999999982</v>
      </c>
      <c r="Y76" s="8">
        <f>IF(W76=0,"",(V76)/(W76))</f>
        <v>0.77697446427022188</v>
      </c>
    </row>
    <row r="77" spans="1:25">
      <c r="A77" s="3" t="s">
        <v>83</v>
      </c>
      <c r="B77" s="4"/>
      <c r="C77" s="4"/>
      <c r="D77" s="5">
        <f>(B77)-(C77)</f>
        <v>0</v>
      </c>
      <c r="E77" s="6" t="str">
        <f>IF(C77=0,"",(B77)/(C77))</f>
        <v/>
      </c>
      <c r="F77" s="4"/>
      <c r="G77" s="4"/>
      <c r="H77" s="5">
        <f>(F77)-(G77)</f>
        <v>0</v>
      </c>
      <c r="I77" s="6" t="str">
        <f>IF(G77=0,"",(F77)/(G77))</f>
        <v/>
      </c>
      <c r="J77" s="4"/>
      <c r="K77" s="4"/>
      <c r="L77" s="5">
        <f>(J77)-(K77)</f>
        <v>0</v>
      </c>
      <c r="M77" s="6" t="str">
        <f>IF(K77=0,"",(J77)/(K77))</f>
        <v/>
      </c>
      <c r="N77" s="4"/>
      <c r="O77" s="4"/>
      <c r="P77" s="5">
        <f>(N77)-(O77)</f>
        <v>0</v>
      </c>
      <c r="Q77" s="6" t="str">
        <f>IF(O77=0,"",(N77)/(O77))</f>
        <v/>
      </c>
      <c r="R77" s="4"/>
      <c r="S77" s="4"/>
      <c r="T77" s="5">
        <f>(R77)-(S77)</f>
        <v>0</v>
      </c>
      <c r="U77" s="6" t="str">
        <f>IF(S77=0,"",(R77)/(S77))</f>
        <v/>
      </c>
      <c r="V77" s="5">
        <f>((((B77)+(F77))+(J77))+(N77))+(R77)</f>
        <v>0</v>
      </c>
      <c r="W77" s="5">
        <f>((((C77)+(G77))+(K77))+(O77))+(S77)</f>
        <v>0</v>
      </c>
      <c r="X77" s="5">
        <f>(V77)-(W77)</f>
        <v>0</v>
      </c>
      <c r="Y77" s="6" t="str">
        <f>IF(W77=0,"",(V77)/(W77))</f>
        <v/>
      </c>
    </row>
    <row r="78" spans="1:25">
      <c r="A78" s="3" t="s">
        <v>84</v>
      </c>
      <c r="B78" s="5">
        <f>0</f>
        <v>0</v>
      </c>
      <c r="C78" s="5">
        <f>270.83</f>
        <v>270.83</v>
      </c>
      <c r="D78" s="5">
        <f>(B78)-(C78)</f>
        <v>-270.83</v>
      </c>
      <c r="E78" s="6">
        <f>IF(C78=0,"",(B78)/(C78))</f>
        <v>0</v>
      </c>
      <c r="F78" s="5">
        <f>0</f>
        <v>0</v>
      </c>
      <c r="G78" s="5">
        <f>270.83</f>
        <v>270.83</v>
      </c>
      <c r="H78" s="5">
        <f>(F78)-(G78)</f>
        <v>-270.83</v>
      </c>
      <c r="I78" s="6">
        <f>IF(G78=0,"",(F78)/(G78))</f>
        <v>0</v>
      </c>
      <c r="J78" s="5">
        <f>0</f>
        <v>0</v>
      </c>
      <c r="K78" s="5">
        <f>270.83</f>
        <v>270.83</v>
      </c>
      <c r="L78" s="5">
        <f>(J78)-(K78)</f>
        <v>-270.83</v>
      </c>
      <c r="M78" s="6">
        <f>IF(K78=0,"",(J78)/(K78))</f>
        <v>0</v>
      </c>
      <c r="N78" s="5">
        <f>614.25</f>
        <v>614.25</v>
      </c>
      <c r="O78" s="5">
        <f>270.83</f>
        <v>270.83</v>
      </c>
      <c r="P78" s="5">
        <f>(N78)-(O78)</f>
        <v>343.42</v>
      </c>
      <c r="Q78" s="6">
        <f>IF(O78=0,"",(N78)/(O78))</f>
        <v>2.2680279141897133</v>
      </c>
      <c r="R78" s="5">
        <f>0</f>
        <v>0</v>
      </c>
      <c r="S78" s="5">
        <f>270.83</f>
        <v>270.83</v>
      </c>
      <c r="T78" s="5">
        <f>(R78)-(S78)</f>
        <v>-270.83</v>
      </c>
      <c r="U78" s="6">
        <f>IF(S78=0,"",(R78)/(S78))</f>
        <v>0</v>
      </c>
      <c r="V78" s="5">
        <f>((((B78)+(F78))+(J78))+(N78))+(R78)</f>
        <v>614.25</v>
      </c>
      <c r="W78" s="5">
        <f>((((C78)+(G78))+(K78))+(O78))+(S78)</f>
        <v>1354.1499999999999</v>
      </c>
      <c r="X78" s="5">
        <f>(V78)-(W78)</f>
        <v>-739.89999999999986</v>
      </c>
      <c r="Y78" s="6">
        <f>IF(W78=0,"",(V78)/(W78))</f>
        <v>0.45360558283794267</v>
      </c>
    </row>
    <row r="79" spans="1:25">
      <c r="A79" s="3" t="s">
        <v>85</v>
      </c>
      <c r="B79" s="5">
        <f>0</f>
        <v>0</v>
      </c>
      <c r="C79" s="5">
        <f>145.83</f>
        <v>145.83000000000001</v>
      </c>
      <c r="D79" s="5">
        <f>(B79)-(C79)</f>
        <v>-145.83000000000001</v>
      </c>
      <c r="E79" s="6">
        <f>IF(C79=0,"",(B79)/(C79))</f>
        <v>0</v>
      </c>
      <c r="F79" s="5">
        <f>0</f>
        <v>0</v>
      </c>
      <c r="G79" s="5">
        <f>145.83</f>
        <v>145.83000000000001</v>
      </c>
      <c r="H79" s="5">
        <f>(F79)-(G79)</f>
        <v>-145.83000000000001</v>
      </c>
      <c r="I79" s="6">
        <f>IF(G79=0,"",(F79)/(G79))</f>
        <v>0</v>
      </c>
      <c r="J79" s="5">
        <f>0</f>
        <v>0</v>
      </c>
      <c r="K79" s="5">
        <f>145.83</f>
        <v>145.83000000000001</v>
      </c>
      <c r="L79" s="5">
        <f>(J79)-(K79)</f>
        <v>-145.83000000000001</v>
      </c>
      <c r="M79" s="6">
        <f>IF(K79=0,"",(J79)/(K79))</f>
        <v>0</v>
      </c>
      <c r="N79" s="5">
        <f>330.75</f>
        <v>330.75</v>
      </c>
      <c r="O79" s="5">
        <f>145.83</f>
        <v>145.83000000000001</v>
      </c>
      <c r="P79" s="5">
        <f>(N79)-(O79)</f>
        <v>184.92</v>
      </c>
      <c r="Q79" s="6">
        <f>IF(O79=0,"",(N79)/(O79))</f>
        <v>2.2680518411849411</v>
      </c>
      <c r="R79" s="5">
        <f>0</f>
        <v>0</v>
      </c>
      <c r="S79" s="5">
        <f>145.83</f>
        <v>145.83000000000001</v>
      </c>
      <c r="T79" s="5">
        <f>(R79)-(S79)</f>
        <v>-145.83000000000001</v>
      </c>
      <c r="U79" s="6">
        <f>IF(S79=0,"",(R79)/(S79))</f>
        <v>0</v>
      </c>
      <c r="V79" s="5">
        <f>((((B79)+(F79))+(J79))+(N79))+(R79)</f>
        <v>330.75</v>
      </c>
      <c r="W79" s="5">
        <f>((((C79)+(G79))+(K79))+(O79))+(S79)</f>
        <v>729.15000000000009</v>
      </c>
      <c r="X79" s="5">
        <f>(V79)-(W79)</f>
        <v>-398.40000000000009</v>
      </c>
      <c r="Y79" s="6">
        <f>IF(W79=0,"",(V79)/(W79))</f>
        <v>0.45361036823698819</v>
      </c>
    </row>
    <row r="80" spans="1:25">
      <c r="A80" s="3" t="s">
        <v>86</v>
      </c>
      <c r="B80" s="4"/>
      <c r="C80" s="4"/>
      <c r="D80" s="5">
        <f>(B80)-(C80)</f>
        <v>0</v>
      </c>
      <c r="E80" s="6" t="str">
        <f>IF(C80=0,"",(B80)/(C80))</f>
        <v/>
      </c>
      <c r="F80" s="4"/>
      <c r="G80" s="4"/>
      <c r="H80" s="5">
        <f>(F80)-(G80)</f>
        <v>0</v>
      </c>
      <c r="I80" s="6" t="str">
        <f>IF(G80=0,"",(F80)/(G80))</f>
        <v/>
      </c>
      <c r="J80" s="4"/>
      <c r="K80" s="4"/>
      <c r="L80" s="5">
        <f>(J80)-(K80)</f>
        <v>0</v>
      </c>
      <c r="M80" s="6" t="str">
        <f>IF(K80=0,"",(J80)/(K80))</f>
        <v/>
      </c>
      <c r="N80" s="5">
        <f>0</f>
        <v>0</v>
      </c>
      <c r="O80" s="4"/>
      <c r="P80" s="5">
        <f>(N80)-(O80)</f>
        <v>0</v>
      </c>
      <c r="Q80" s="6" t="str">
        <f>IF(O80=0,"",(N80)/(O80))</f>
        <v/>
      </c>
      <c r="R80" s="5">
        <f>0</f>
        <v>0</v>
      </c>
      <c r="S80" s="4"/>
      <c r="T80" s="5">
        <f>(R80)-(S80)</f>
        <v>0</v>
      </c>
      <c r="U80" s="6" t="str">
        <f>IF(S80=0,"",(R80)/(S80))</f>
        <v/>
      </c>
      <c r="V80" s="5">
        <f>((((B80)+(F80))+(J80))+(N80))+(R80)</f>
        <v>0</v>
      </c>
      <c r="W80" s="5">
        <f>((((C80)+(G80))+(K80))+(O80))+(S80)</f>
        <v>0</v>
      </c>
      <c r="X80" s="5">
        <f>(V80)-(W80)</f>
        <v>0</v>
      </c>
      <c r="Y80" s="6" t="str">
        <f>IF(W80=0,"",(V80)/(W80))</f>
        <v/>
      </c>
    </row>
    <row r="81" spans="1:25">
      <c r="A81" s="3" t="s">
        <v>87</v>
      </c>
      <c r="B81" s="7">
        <f>(((B77)+(B78))+(B79))+(B80)</f>
        <v>0</v>
      </c>
      <c r="C81" s="7">
        <f>(((C77)+(C78))+(C79))+(C80)</f>
        <v>416.65999999999997</v>
      </c>
      <c r="D81" s="7">
        <f>(B81)-(C81)</f>
        <v>-416.65999999999997</v>
      </c>
      <c r="E81" s="8">
        <f>IF(C81=0,"",(B81)/(C81))</f>
        <v>0</v>
      </c>
      <c r="F81" s="7">
        <f>(((F77)+(F78))+(F79))+(F80)</f>
        <v>0</v>
      </c>
      <c r="G81" s="7">
        <f>(((G77)+(G78))+(G79))+(G80)</f>
        <v>416.65999999999997</v>
      </c>
      <c r="H81" s="7">
        <f>(F81)-(G81)</f>
        <v>-416.65999999999997</v>
      </c>
      <c r="I81" s="8">
        <f>IF(G81=0,"",(F81)/(G81))</f>
        <v>0</v>
      </c>
      <c r="J81" s="7">
        <f>(((J77)+(J78))+(J79))+(J80)</f>
        <v>0</v>
      </c>
      <c r="K81" s="7">
        <f>(((K77)+(K78))+(K79))+(K80)</f>
        <v>416.65999999999997</v>
      </c>
      <c r="L81" s="7">
        <f>(J81)-(K81)</f>
        <v>-416.65999999999997</v>
      </c>
      <c r="M81" s="8">
        <f>IF(K81=0,"",(J81)/(K81))</f>
        <v>0</v>
      </c>
      <c r="N81" s="7">
        <f>(((N77)+(N78))+(N79))+(N80)</f>
        <v>945</v>
      </c>
      <c r="O81" s="7">
        <f>(((O77)+(O78))+(O79))+(O80)</f>
        <v>416.65999999999997</v>
      </c>
      <c r="P81" s="7">
        <f>(N81)-(O81)</f>
        <v>528.34</v>
      </c>
      <c r="Q81" s="8">
        <f>IF(O81=0,"",(N81)/(O81))</f>
        <v>2.2680362885806176</v>
      </c>
      <c r="R81" s="7">
        <f>(((R77)+(R78))+(R79))+(R80)</f>
        <v>0</v>
      </c>
      <c r="S81" s="7">
        <f>(((S77)+(S78))+(S79))+(S80)</f>
        <v>416.65999999999997</v>
      </c>
      <c r="T81" s="7">
        <f>(R81)-(S81)</f>
        <v>-416.65999999999997</v>
      </c>
      <c r="U81" s="8">
        <f>IF(S81=0,"",(R81)/(S81))</f>
        <v>0</v>
      </c>
      <c r="V81" s="7">
        <f>((((B81)+(F81))+(J81))+(N81))+(R81)</f>
        <v>945</v>
      </c>
      <c r="W81" s="7">
        <f>((((C81)+(G81))+(K81))+(O81))+(S81)</f>
        <v>2083.2999999999997</v>
      </c>
      <c r="X81" s="7">
        <f>(V81)-(W81)</f>
        <v>-1138.2999999999997</v>
      </c>
      <c r="Y81" s="8">
        <f>IF(W81=0,"",(V81)/(W81))</f>
        <v>0.45360725771612354</v>
      </c>
    </row>
    <row r="82" spans="1:25">
      <c r="A82" s="3" t="s">
        <v>88</v>
      </c>
      <c r="B82" s="4"/>
      <c r="C82" s="4"/>
      <c r="D82" s="5">
        <f>(B82)-(C82)</f>
        <v>0</v>
      </c>
      <c r="E82" s="6" t="str">
        <f>IF(C82=0,"",(B82)/(C82))</f>
        <v/>
      </c>
      <c r="F82" s="4"/>
      <c r="G82" s="4"/>
      <c r="H82" s="5">
        <f>(F82)-(G82)</f>
        <v>0</v>
      </c>
      <c r="I82" s="6" t="str">
        <f>IF(G82=0,"",(F82)/(G82))</f>
        <v/>
      </c>
      <c r="J82" s="4"/>
      <c r="K82" s="4"/>
      <c r="L82" s="5">
        <f>(J82)-(K82)</f>
        <v>0</v>
      </c>
      <c r="M82" s="6" t="str">
        <f>IF(K82=0,"",(J82)/(K82))</f>
        <v/>
      </c>
      <c r="N82" s="4"/>
      <c r="O82" s="4"/>
      <c r="P82" s="5">
        <f>(N82)-(O82)</f>
        <v>0</v>
      </c>
      <c r="Q82" s="6" t="str">
        <f>IF(O82=0,"",(N82)/(O82))</f>
        <v/>
      </c>
      <c r="R82" s="4"/>
      <c r="S82" s="4"/>
      <c r="T82" s="5">
        <f>(R82)-(S82)</f>
        <v>0</v>
      </c>
      <c r="U82" s="6" t="str">
        <f>IF(S82=0,"",(R82)/(S82))</f>
        <v/>
      </c>
      <c r="V82" s="5">
        <f>((((B82)+(F82))+(J82))+(N82))+(R82)</f>
        <v>0</v>
      </c>
      <c r="W82" s="5">
        <f>((((C82)+(G82))+(K82))+(O82))+(S82)</f>
        <v>0</v>
      </c>
      <c r="X82" s="5">
        <f>(V82)-(W82)</f>
        <v>0</v>
      </c>
      <c r="Y82" s="6" t="str">
        <f>IF(W82=0,"",(V82)/(W82))</f>
        <v/>
      </c>
    </row>
    <row r="83" spans="1:25">
      <c r="A83" s="3" t="s">
        <v>89</v>
      </c>
      <c r="B83" s="5">
        <f>0</f>
        <v>0</v>
      </c>
      <c r="C83" s="5">
        <f>238.33</f>
        <v>238.33</v>
      </c>
      <c r="D83" s="5">
        <f>(B83)-(C83)</f>
        <v>-238.33</v>
      </c>
      <c r="E83" s="6">
        <f>IF(C83=0,"",(B83)/(C83))</f>
        <v>0</v>
      </c>
      <c r="F83" s="5">
        <f>162.6</f>
        <v>162.6</v>
      </c>
      <c r="G83" s="5">
        <f>238.33</f>
        <v>238.33</v>
      </c>
      <c r="H83" s="5">
        <f>(F83)-(G83)</f>
        <v>-75.730000000000018</v>
      </c>
      <c r="I83" s="6">
        <f>IF(G83=0,"",(F83)/(G83))</f>
        <v>0.68224730415810009</v>
      </c>
      <c r="J83" s="5">
        <f>70.27</f>
        <v>70.27</v>
      </c>
      <c r="K83" s="5">
        <f>238.33</f>
        <v>238.33</v>
      </c>
      <c r="L83" s="5">
        <f>(J83)-(K83)</f>
        <v>-168.06</v>
      </c>
      <c r="M83" s="6">
        <f>IF(K83=0,"",(J83)/(K83))</f>
        <v>0.2948432845214618</v>
      </c>
      <c r="N83" s="5">
        <f>71.05</f>
        <v>71.05</v>
      </c>
      <c r="O83" s="5">
        <f>238.33</f>
        <v>238.33</v>
      </c>
      <c r="P83" s="5">
        <f>(N83)-(O83)</f>
        <v>-167.28000000000003</v>
      </c>
      <c r="Q83" s="6">
        <f>IF(O83=0,"",(N83)/(O83))</f>
        <v>0.29811605756723869</v>
      </c>
      <c r="R83" s="5">
        <f>64.17</f>
        <v>64.17</v>
      </c>
      <c r="S83" s="5">
        <f>238.33</f>
        <v>238.33</v>
      </c>
      <c r="T83" s="5">
        <f>(R83)-(S83)</f>
        <v>-174.16000000000003</v>
      </c>
      <c r="U83" s="6">
        <f>IF(S83=0,"",(R83)/(S83))</f>
        <v>0.26924852095833507</v>
      </c>
      <c r="V83" s="5">
        <f>((((B83)+(F83))+(J83))+(N83))+(R83)</f>
        <v>368.09000000000003</v>
      </c>
      <c r="W83" s="5">
        <f>((((C83)+(G83))+(K83))+(O83))+(S83)</f>
        <v>1191.6500000000001</v>
      </c>
      <c r="X83" s="5">
        <f>(V83)-(W83)</f>
        <v>-823.56000000000006</v>
      </c>
      <c r="Y83" s="6">
        <f>IF(W83=0,"",(V83)/(W83))</f>
        <v>0.30889103344102714</v>
      </c>
    </row>
    <row r="84" spans="1:25">
      <c r="A84" s="3" t="s">
        <v>90</v>
      </c>
      <c r="B84" s="5">
        <f>0</f>
        <v>0</v>
      </c>
      <c r="C84" s="5">
        <f>128.33</f>
        <v>128.33000000000001</v>
      </c>
      <c r="D84" s="5">
        <f>(B84)-(C84)</f>
        <v>-128.33000000000001</v>
      </c>
      <c r="E84" s="6">
        <f>IF(C84=0,"",(B84)/(C84))</f>
        <v>0</v>
      </c>
      <c r="F84" s="5">
        <f>87.56</f>
        <v>87.56</v>
      </c>
      <c r="G84" s="5">
        <f>128.33</f>
        <v>128.33000000000001</v>
      </c>
      <c r="H84" s="5">
        <f>(F84)-(G84)</f>
        <v>-40.77000000000001</v>
      </c>
      <c r="I84" s="6">
        <f>IF(G84=0,"",(F84)/(G84))</f>
        <v>0.68230343645289482</v>
      </c>
      <c r="J84" s="5">
        <f>37.84</f>
        <v>37.840000000000003</v>
      </c>
      <c r="K84" s="5">
        <f>128.33</f>
        <v>128.33000000000001</v>
      </c>
      <c r="L84" s="5">
        <f>(J84)-(K84)</f>
        <v>-90.490000000000009</v>
      </c>
      <c r="M84" s="6">
        <f>IF(K84=0,"",(J84)/(K84))</f>
        <v>0.29486480168316059</v>
      </c>
      <c r="N84" s="5">
        <f>38.26</f>
        <v>38.26</v>
      </c>
      <c r="O84" s="5">
        <f>128.33</f>
        <v>128.33000000000001</v>
      </c>
      <c r="P84" s="5">
        <f>(N84)-(O84)</f>
        <v>-90.070000000000022</v>
      </c>
      <c r="Q84" s="6">
        <f>IF(O84=0,"",(N84)/(O84))</f>
        <v>0.29813761396399902</v>
      </c>
      <c r="R84" s="5">
        <f>34.56</f>
        <v>34.56</v>
      </c>
      <c r="S84" s="5">
        <f>128.33</f>
        <v>128.33000000000001</v>
      </c>
      <c r="T84" s="5">
        <f>(R84)-(S84)</f>
        <v>-93.77000000000001</v>
      </c>
      <c r="U84" s="6">
        <f>IF(S84=0,"",(R84)/(S84))</f>
        <v>0.26930569625185069</v>
      </c>
      <c r="V84" s="5">
        <f>((((B84)+(F84))+(J84))+(N84))+(R84)</f>
        <v>198.22</v>
      </c>
      <c r="W84" s="5">
        <f>((((C84)+(G84))+(K84))+(O84))+(S84)</f>
        <v>641.65000000000009</v>
      </c>
      <c r="X84" s="5">
        <f>(V84)-(W84)</f>
        <v>-443.43000000000006</v>
      </c>
      <c r="Y84" s="6">
        <f>IF(W84=0,"",(V84)/(W84))</f>
        <v>0.30892230967038098</v>
      </c>
    </row>
    <row r="85" spans="1:25">
      <c r="A85" s="3" t="s">
        <v>91</v>
      </c>
      <c r="B85" s="5">
        <f>0</f>
        <v>0</v>
      </c>
      <c r="C85" s="4"/>
      <c r="D85" s="5">
        <f>(B85)-(C85)</f>
        <v>0</v>
      </c>
      <c r="E85" s="6" t="str">
        <f>IF(C85=0,"",(B85)/(C85))</f>
        <v/>
      </c>
      <c r="F85" s="5">
        <f>0</f>
        <v>0</v>
      </c>
      <c r="G85" s="4"/>
      <c r="H85" s="5">
        <f>(F85)-(G85)</f>
        <v>0</v>
      </c>
      <c r="I85" s="6" t="str">
        <f>IF(G85=0,"",(F85)/(G85))</f>
        <v/>
      </c>
      <c r="J85" s="5">
        <f>0</f>
        <v>0</v>
      </c>
      <c r="K85" s="4"/>
      <c r="L85" s="5">
        <f>(J85)-(K85)</f>
        <v>0</v>
      </c>
      <c r="M85" s="6" t="str">
        <f>IF(K85=0,"",(J85)/(K85))</f>
        <v/>
      </c>
      <c r="N85" s="5">
        <f>0</f>
        <v>0</v>
      </c>
      <c r="O85" s="4"/>
      <c r="P85" s="5">
        <f>(N85)-(O85)</f>
        <v>0</v>
      </c>
      <c r="Q85" s="6" t="str">
        <f>IF(O85=0,"",(N85)/(O85))</f>
        <v/>
      </c>
      <c r="R85" s="5">
        <f>0</f>
        <v>0</v>
      </c>
      <c r="S85" s="4"/>
      <c r="T85" s="5">
        <f>(R85)-(S85)</f>
        <v>0</v>
      </c>
      <c r="U85" s="6" t="str">
        <f>IF(S85=0,"",(R85)/(S85))</f>
        <v/>
      </c>
      <c r="V85" s="5">
        <f>((((B85)+(F85))+(J85))+(N85))+(R85)</f>
        <v>0</v>
      </c>
      <c r="W85" s="5">
        <f>((((C85)+(G85))+(K85))+(O85))+(S85)</f>
        <v>0</v>
      </c>
      <c r="X85" s="5">
        <f>(V85)-(W85)</f>
        <v>0</v>
      </c>
      <c r="Y85" s="6" t="str">
        <f>IF(W85=0,"",(V85)/(W85))</f>
        <v/>
      </c>
    </row>
    <row r="86" spans="1:25">
      <c r="A86" s="3" t="s">
        <v>92</v>
      </c>
      <c r="B86" s="7">
        <f>(((B82)+(B83))+(B84))+(B85)</f>
        <v>0</v>
      </c>
      <c r="C86" s="7">
        <f>(((C82)+(C83))+(C84))+(C85)</f>
        <v>366.66</v>
      </c>
      <c r="D86" s="7">
        <f>(B86)-(C86)</f>
        <v>-366.66</v>
      </c>
      <c r="E86" s="8">
        <f>IF(C86=0,"",(B86)/(C86))</f>
        <v>0</v>
      </c>
      <c r="F86" s="7">
        <f>(((F82)+(F83))+(F84))+(F85)</f>
        <v>250.16</v>
      </c>
      <c r="G86" s="7">
        <f>(((G82)+(G83))+(G84))+(G85)</f>
        <v>366.66</v>
      </c>
      <c r="H86" s="7">
        <f>(F86)-(G86)</f>
        <v>-116.50000000000003</v>
      </c>
      <c r="I86" s="8">
        <f>IF(G86=0,"",(F86)/(G86))</f>
        <v>0.6822669503081874</v>
      </c>
      <c r="J86" s="7">
        <f>(((J82)+(J83))+(J84))+(J85)</f>
        <v>108.11</v>
      </c>
      <c r="K86" s="7">
        <f>(((K82)+(K83))+(K84))+(K85)</f>
        <v>366.66</v>
      </c>
      <c r="L86" s="7">
        <f>(J86)-(K86)</f>
        <v>-258.55</v>
      </c>
      <c r="M86" s="8">
        <f>IF(K86=0,"",(J86)/(K86))</f>
        <v>0.29485081546937214</v>
      </c>
      <c r="N86" s="7">
        <f>(((N82)+(N83))+(N84))+(N85)</f>
        <v>109.31</v>
      </c>
      <c r="O86" s="7">
        <f>(((O82)+(O83))+(O84))+(O85)</f>
        <v>366.66</v>
      </c>
      <c r="P86" s="7">
        <f>(N86)-(O86)</f>
        <v>-257.35000000000002</v>
      </c>
      <c r="Q86" s="8">
        <f>IF(O86=0,"",(N86)/(O86))</f>
        <v>0.29812360224731355</v>
      </c>
      <c r="R86" s="7">
        <f>(((R82)+(R83))+(R84))+(R85)</f>
        <v>98.73</v>
      </c>
      <c r="S86" s="7">
        <f>(((S82)+(S83))+(S84))+(S85)</f>
        <v>366.66</v>
      </c>
      <c r="T86" s="7">
        <f>(R86)-(S86)</f>
        <v>-267.93</v>
      </c>
      <c r="U86" s="8">
        <f>IF(S86=0,"",(R86)/(S86))</f>
        <v>0.26926853215513008</v>
      </c>
      <c r="V86" s="7">
        <f>((((B86)+(F86))+(J86))+(N86))+(R86)</f>
        <v>566.30999999999995</v>
      </c>
      <c r="W86" s="7">
        <f>((((C86)+(G86))+(K86))+(O86))+(S86)</f>
        <v>1833.3000000000002</v>
      </c>
      <c r="X86" s="7">
        <f>(V86)-(W86)</f>
        <v>-1266.9900000000002</v>
      </c>
      <c r="Y86" s="8">
        <f>IF(W86=0,"",(V86)/(W86))</f>
        <v>0.30890198003600061</v>
      </c>
    </row>
    <row r="87" spans="1:25">
      <c r="A87" s="3" t="s">
        <v>93</v>
      </c>
      <c r="B87" s="4"/>
      <c r="C87" s="4"/>
      <c r="D87" s="5">
        <f>(B87)-(C87)</f>
        <v>0</v>
      </c>
      <c r="E87" s="6" t="str">
        <f>IF(C87=0,"",(B87)/(C87))</f>
        <v/>
      </c>
      <c r="F87" s="4"/>
      <c r="G87" s="4"/>
      <c r="H87" s="5">
        <f>(F87)-(G87)</f>
        <v>0</v>
      </c>
      <c r="I87" s="6" t="str">
        <f>IF(G87=0,"",(F87)/(G87))</f>
        <v/>
      </c>
      <c r="J87" s="4"/>
      <c r="K87" s="4"/>
      <c r="L87" s="5">
        <f>(J87)-(K87)</f>
        <v>0</v>
      </c>
      <c r="M87" s="6" t="str">
        <f>IF(K87=0,"",(J87)/(K87))</f>
        <v/>
      </c>
      <c r="N87" s="4"/>
      <c r="O87" s="4"/>
      <c r="P87" s="5">
        <f>(N87)-(O87)</f>
        <v>0</v>
      </c>
      <c r="Q87" s="6" t="str">
        <f>IF(O87=0,"",(N87)/(O87))</f>
        <v/>
      </c>
      <c r="R87" s="4"/>
      <c r="S87" s="4"/>
      <c r="T87" s="5">
        <f>(R87)-(S87)</f>
        <v>0</v>
      </c>
      <c r="U87" s="6" t="str">
        <f>IF(S87=0,"",(R87)/(S87))</f>
        <v/>
      </c>
      <c r="V87" s="5">
        <f>((((B87)+(F87))+(J87))+(N87))+(R87)</f>
        <v>0</v>
      </c>
      <c r="W87" s="5">
        <f>((((C87)+(G87))+(K87))+(O87))+(S87)</f>
        <v>0</v>
      </c>
      <c r="X87" s="5">
        <f>(V87)-(W87)</f>
        <v>0</v>
      </c>
      <c r="Y87" s="6" t="str">
        <f>IF(W87=0,"",(V87)/(W87))</f>
        <v/>
      </c>
    </row>
    <row r="88" spans="1:25">
      <c r="A88" s="3" t="s">
        <v>94</v>
      </c>
      <c r="B88" s="5">
        <f>0</f>
        <v>0</v>
      </c>
      <c r="C88" s="5">
        <f>19</f>
        <v>19</v>
      </c>
      <c r="D88" s="5">
        <f>(B88)-(C88)</f>
        <v>-19</v>
      </c>
      <c r="E88" s="6">
        <f>IF(C88=0,"",(B88)/(C88))</f>
        <v>0</v>
      </c>
      <c r="F88" s="5">
        <f>0</f>
        <v>0</v>
      </c>
      <c r="G88" s="5">
        <f>19</f>
        <v>19</v>
      </c>
      <c r="H88" s="5">
        <f>(F88)-(G88)</f>
        <v>-19</v>
      </c>
      <c r="I88" s="6">
        <f>IF(G88=0,"",(F88)/(G88))</f>
        <v>0</v>
      </c>
      <c r="J88" s="5">
        <f>0</f>
        <v>0</v>
      </c>
      <c r="K88" s="5">
        <f>19</f>
        <v>19</v>
      </c>
      <c r="L88" s="5">
        <f>(J88)-(K88)</f>
        <v>-19</v>
      </c>
      <c r="M88" s="6">
        <f>IF(K88=0,"",(J88)/(K88))</f>
        <v>0</v>
      </c>
      <c r="N88" s="5">
        <f>0</f>
        <v>0</v>
      </c>
      <c r="O88" s="5">
        <f>19</f>
        <v>19</v>
      </c>
      <c r="P88" s="5">
        <f>(N88)-(O88)</f>
        <v>-19</v>
      </c>
      <c r="Q88" s="6">
        <f>IF(O88=0,"",(N88)/(O88))</f>
        <v>0</v>
      </c>
      <c r="R88" s="5">
        <f>0</f>
        <v>0</v>
      </c>
      <c r="S88" s="5">
        <f>19</f>
        <v>19</v>
      </c>
      <c r="T88" s="5">
        <f>(R88)-(S88)</f>
        <v>-19</v>
      </c>
      <c r="U88" s="6">
        <f>IF(S88=0,"",(R88)/(S88))</f>
        <v>0</v>
      </c>
      <c r="V88" s="5">
        <f>((((B88)+(F88))+(J88))+(N88))+(R88)</f>
        <v>0</v>
      </c>
      <c r="W88" s="5">
        <f>((((C88)+(G88))+(K88))+(O88))+(S88)</f>
        <v>95</v>
      </c>
      <c r="X88" s="5">
        <f>(V88)-(W88)</f>
        <v>-95</v>
      </c>
      <c r="Y88" s="6">
        <f>IF(W88=0,"",(V88)/(W88))</f>
        <v>0</v>
      </c>
    </row>
    <row r="89" spans="1:25">
      <c r="A89" s="3" t="s">
        <v>95</v>
      </c>
      <c r="B89" s="5">
        <f>0</f>
        <v>0</v>
      </c>
      <c r="C89" s="5">
        <f>10.25</f>
        <v>10.25</v>
      </c>
      <c r="D89" s="5">
        <f>(B89)-(C89)</f>
        <v>-10.25</v>
      </c>
      <c r="E89" s="6">
        <f>IF(C89=0,"",(B89)/(C89))</f>
        <v>0</v>
      </c>
      <c r="F89" s="5">
        <f>0</f>
        <v>0</v>
      </c>
      <c r="G89" s="5">
        <f>10.25</f>
        <v>10.25</v>
      </c>
      <c r="H89" s="5">
        <f>(F89)-(G89)</f>
        <v>-10.25</v>
      </c>
      <c r="I89" s="6">
        <f>IF(G89=0,"",(F89)/(G89))</f>
        <v>0</v>
      </c>
      <c r="J89" s="5">
        <f>0</f>
        <v>0</v>
      </c>
      <c r="K89" s="5">
        <f>10.25</f>
        <v>10.25</v>
      </c>
      <c r="L89" s="5">
        <f>(J89)-(K89)</f>
        <v>-10.25</v>
      </c>
      <c r="M89" s="6">
        <f>IF(K89=0,"",(J89)/(K89))</f>
        <v>0</v>
      </c>
      <c r="N89" s="5">
        <f>0</f>
        <v>0</v>
      </c>
      <c r="O89" s="5">
        <f>10.25</f>
        <v>10.25</v>
      </c>
      <c r="P89" s="5">
        <f>(N89)-(O89)</f>
        <v>-10.25</v>
      </c>
      <c r="Q89" s="6">
        <f>IF(O89=0,"",(N89)/(O89))</f>
        <v>0</v>
      </c>
      <c r="R89" s="5">
        <f>0</f>
        <v>0</v>
      </c>
      <c r="S89" s="5">
        <f>10.25</f>
        <v>10.25</v>
      </c>
      <c r="T89" s="5">
        <f>(R89)-(S89)</f>
        <v>-10.25</v>
      </c>
      <c r="U89" s="6">
        <f>IF(S89=0,"",(R89)/(S89))</f>
        <v>0</v>
      </c>
      <c r="V89" s="5">
        <f>((((B89)+(F89))+(J89))+(N89))+(R89)</f>
        <v>0</v>
      </c>
      <c r="W89" s="5">
        <f>((((C89)+(G89))+(K89))+(O89))+(S89)</f>
        <v>51.25</v>
      </c>
      <c r="X89" s="5">
        <f>(V89)-(W89)</f>
        <v>-51.25</v>
      </c>
      <c r="Y89" s="6">
        <f>IF(W89=0,"",(V89)/(W89))</f>
        <v>0</v>
      </c>
    </row>
    <row r="90" spans="1:25">
      <c r="A90" s="3" t="s">
        <v>96</v>
      </c>
      <c r="B90" s="7">
        <f>((B87)+(B88))+(B89)</f>
        <v>0</v>
      </c>
      <c r="C90" s="7">
        <f>((C87)+(C88))+(C89)</f>
        <v>29.25</v>
      </c>
      <c r="D90" s="7">
        <f>(B90)-(C90)</f>
        <v>-29.25</v>
      </c>
      <c r="E90" s="8">
        <f>IF(C90=0,"",(B90)/(C90))</f>
        <v>0</v>
      </c>
      <c r="F90" s="7">
        <f>((F87)+(F88))+(F89)</f>
        <v>0</v>
      </c>
      <c r="G90" s="7">
        <f>((G87)+(G88))+(G89)</f>
        <v>29.25</v>
      </c>
      <c r="H90" s="7">
        <f>(F90)-(G90)</f>
        <v>-29.25</v>
      </c>
      <c r="I90" s="8">
        <f>IF(G90=0,"",(F90)/(G90))</f>
        <v>0</v>
      </c>
      <c r="J90" s="7">
        <f>((J87)+(J88))+(J89)</f>
        <v>0</v>
      </c>
      <c r="K90" s="7">
        <f>((K87)+(K88))+(K89)</f>
        <v>29.25</v>
      </c>
      <c r="L90" s="7">
        <f>(J90)-(K90)</f>
        <v>-29.25</v>
      </c>
      <c r="M90" s="8">
        <f>IF(K90=0,"",(J90)/(K90))</f>
        <v>0</v>
      </c>
      <c r="N90" s="7">
        <f>((N87)+(N88))+(N89)</f>
        <v>0</v>
      </c>
      <c r="O90" s="7">
        <f>((O87)+(O88))+(O89)</f>
        <v>29.25</v>
      </c>
      <c r="P90" s="7">
        <f>(N90)-(O90)</f>
        <v>-29.25</v>
      </c>
      <c r="Q90" s="8">
        <f>IF(O90=0,"",(N90)/(O90))</f>
        <v>0</v>
      </c>
      <c r="R90" s="7">
        <f>((R87)+(R88))+(R89)</f>
        <v>0</v>
      </c>
      <c r="S90" s="7">
        <f>((S87)+(S88))+(S89)</f>
        <v>29.25</v>
      </c>
      <c r="T90" s="7">
        <f>(R90)-(S90)</f>
        <v>-29.25</v>
      </c>
      <c r="U90" s="8">
        <f>IF(S90=0,"",(R90)/(S90))</f>
        <v>0</v>
      </c>
      <c r="V90" s="7">
        <f>((((B90)+(F90))+(J90))+(N90))+(R90)</f>
        <v>0</v>
      </c>
      <c r="W90" s="7">
        <f>((((C90)+(G90))+(K90))+(O90))+(S90)</f>
        <v>146.25</v>
      </c>
      <c r="X90" s="7">
        <f>(V90)-(W90)</f>
        <v>-146.25</v>
      </c>
      <c r="Y90" s="8">
        <f>IF(W90=0,"",(V90)/(W90))</f>
        <v>0</v>
      </c>
    </row>
    <row r="91" spans="1:25">
      <c r="A91" s="3" t="s">
        <v>97</v>
      </c>
      <c r="B91" s="4"/>
      <c r="C91" s="4"/>
      <c r="D91" s="5">
        <f>(B91)-(C91)</f>
        <v>0</v>
      </c>
      <c r="E91" s="6" t="str">
        <f>IF(C91=0,"",(B91)/(C91))</f>
        <v/>
      </c>
      <c r="F91" s="4"/>
      <c r="G91" s="4"/>
      <c r="H91" s="5">
        <f>(F91)-(G91)</f>
        <v>0</v>
      </c>
      <c r="I91" s="6" t="str">
        <f>IF(G91=0,"",(F91)/(G91))</f>
        <v/>
      </c>
      <c r="J91" s="4"/>
      <c r="K91" s="4"/>
      <c r="L91" s="5">
        <f>(J91)-(K91)</f>
        <v>0</v>
      </c>
      <c r="M91" s="6" t="str">
        <f>IF(K91=0,"",(J91)/(K91))</f>
        <v/>
      </c>
      <c r="N91" s="4"/>
      <c r="O91" s="4"/>
      <c r="P91" s="5">
        <f>(N91)-(O91)</f>
        <v>0</v>
      </c>
      <c r="Q91" s="6" t="str">
        <f>IF(O91=0,"",(N91)/(O91))</f>
        <v/>
      </c>
      <c r="R91" s="4"/>
      <c r="S91" s="4"/>
      <c r="T91" s="5">
        <f>(R91)-(S91)</f>
        <v>0</v>
      </c>
      <c r="U91" s="6" t="str">
        <f>IF(S91=0,"",(R91)/(S91))</f>
        <v/>
      </c>
      <c r="V91" s="5">
        <f>((((B91)+(F91))+(J91))+(N91))+(R91)</f>
        <v>0</v>
      </c>
      <c r="W91" s="5">
        <f>((((C91)+(G91))+(K91))+(O91))+(S91)</f>
        <v>0</v>
      </c>
      <c r="X91" s="5">
        <f>(V91)-(W91)</f>
        <v>0</v>
      </c>
      <c r="Y91" s="6" t="str">
        <f>IF(W91=0,"",(V91)/(W91))</f>
        <v/>
      </c>
    </row>
    <row r="92" spans="1:25">
      <c r="A92" s="3" t="s">
        <v>98</v>
      </c>
      <c r="B92" s="4"/>
      <c r="C92" s="4"/>
      <c r="D92" s="5">
        <f>(B92)-(C92)</f>
        <v>0</v>
      </c>
      <c r="E92" s="6" t="str">
        <f>IF(C92=0,"",(B92)/(C92))</f>
        <v/>
      </c>
      <c r="F92" s="4"/>
      <c r="G92" s="4"/>
      <c r="H92" s="5">
        <f>(F92)-(G92)</f>
        <v>0</v>
      </c>
      <c r="I92" s="6" t="str">
        <f>IF(G92=0,"",(F92)/(G92))</f>
        <v/>
      </c>
      <c r="J92" s="4"/>
      <c r="K92" s="4"/>
      <c r="L92" s="5">
        <f>(J92)-(K92)</f>
        <v>0</v>
      </c>
      <c r="M92" s="6" t="str">
        <f>IF(K92=0,"",(J92)/(K92))</f>
        <v/>
      </c>
      <c r="N92" s="4"/>
      <c r="O92" s="4"/>
      <c r="P92" s="5">
        <f>(N92)-(O92)</f>
        <v>0</v>
      </c>
      <c r="Q92" s="6" t="str">
        <f>IF(O92=0,"",(N92)/(O92))</f>
        <v/>
      </c>
      <c r="R92" s="5">
        <f>149.94</f>
        <v>149.94</v>
      </c>
      <c r="S92" s="4"/>
      <c r="T92" s="5">
        <f>(R92)-(S92)</f>
        <v>149.94</v>
      </c>
      <c r="U92" s="6" t="str">
        <f>IF(S92=0,"",(R92)/(S92))</f>
        <v/>
      </c>
      <c r="V92" s="5">
        <f>((((B92)+(F92))+(J92))+(N92))+(R92)</f>
        <v>149.94</v>
      </c>
      <c r="W92" s="5">
        <f>((((C92)+(G92))+(K92))+(O92))+(S92)</f>
        <v>0</v>
      </c>
      <c r="X92" s="5">
        <f>(V92)-(W92)</f>
        <v>149.94</v>
      </c>
      <c r="Y92" s="6" t="str">
        <f>IF(W92=0,"",(V92)/(W92))</f>
        <v/>
      </c>
    </row>
    <row r="93" spans="1:25">
      <c r="A93" s="3" t="s">
        <v>99</v>
      </c>
      <c r="B93" s="4"/>
      <c r="C93" s="4"/>
      <c r="D93" s="5">
        <f>(B93)-(C93)</f>
        <v>0</v>
      </c>
      <c r="E93" s="6" t="str">
        <f>IF(C93=0,"",(B93)/(C93))</f>
        <v/>
      </c>
      <c r="F93" s="4"/>
      <c r="G93" s="4"/>
      <c r="H93" s="5">
        <f>(F93)-(G93)</f>
        <v>0</v>
      </c>
      <c r="I93" s="6" t="str">
        <f>IF(G93=0,"",(F93)/(G93))</f>
        <v/>
      </c>
      <c r="J93" s="4"/>
      <c r="K93" s="4"/>
      <c r="L93" s="5">
        <f>(J93)-(K93)</f>
        <v>0</v>
      </c>
      <c r="M93" s="6" t="str">
        <f>IF(K93=0,"",(J93)/(K93))</f>
        <v/>
      </c>
      <c r="N93" s="4"/>
      <c r="O93" s="4"/>
      <c r="P93" s="5">
        <f>(N93)-(O93)</f>
        <v>0</v>
      </c>
      <c r="Q93" s="6" t="str">
        <f>IF(O93=0,"",(N93)/(O93))</f>
        <v/>
      </c>
      <c r="R93" s="5">
        <f>80.73</f>
        <v>80.73</v>
      </c>
      <c r="S93" s="4"/>
      <c r="T93" s="5">
        <f>(R93)-(S93)</f>
        <v>80.73</v>
      </c>
      <c r="U93" s="6" t="str">
        <f>IF(S93=0,"",(R93)/(S93))</f>
        <v/>
      </c>
      <c r="V93" s="5">
        <f>((((B93)+(F93))+(J93))+(N93))+(R93)</f>
        <v>80.73</v>
      </c>
      <c r="W93" s="5">
        <f>((((C93)+(G93))+(K93))+(O93))+(S93)</f>
        <v>0</v>
      </c>
      <c r="X93" s="5">
        <f>(V93)-(W93)</f>
        <v>80.73</v>
      </c>
      <c r="Y93" s="6" t="str">
        <f>IF(W93=0,"",(V93)/(W93))</f>
        <v/>
      </c>
    </row>
    <row r="94" spans="1:25">
      <c r="A94" s="3" t="s">
        <v>100</v>
      </c>
      <c r="B94" s="4"/>
      <c r="C94" s="4"/>
      <c r="D94" s="5">
        <f>(B94)-(C94)</f>
        <v>0</v>
      </c>
      <c r="E94" s="6" t="str">
        <f>IF(C94=0,"",(B94)/(C94))</f>
        <v/>
      </c>
      <c r="F94" s="4"/>
      <c r="G94" s="4"/>
      <c r="H94" s="5">
        <f>(F94)-(G94)</f>
        <v>0</v>
      </c>
      <c r="I94" s="6" t="str">
        <f>IF(G94=0,"",(F94)/(G94))</f>
        <v/>
      </c>
      <c r="J94" s="4"/>
      <c r="K94" s="4"/>
      <c r="L94" s="5">
        <f>(J94)-(K94)</f>
        <v>0</v>
      </c>
      <c r="M94" s="6" t="str">
        <f>IF(K94=0,"",(J94)/(K94))</f>
        <v/>
      </c>
      <c r="N94" s="4"/>
      <c r="O94" s="4"/>
      <c r="P94" s="5">
        <f>(N94)-(O94)</f>
        <v>0</v>
      </c>
      <c r="Q94" s="6" t="str">
        <f>IF(O94=0,"",(N94)/(O94))</f>
        <v/>
      </c>
      <c r="R94" s="5">
        <f>0</f>
        <v>0</v>
      </c>
      <c r="S94" s="4"/>
      <c r="T94" s="5">
        <f>(R94)-(S94)</f>
        <v>0</v>
      </c>
      <c r="U94" s="6" t="str">
        <f>IF(S94=0,"",(R94)/(S94))</f>
        <v/>
      </c>
      <c r="V94" s="5">
        <f>((((B94)+(F94))+(J94))+(N94))+(R94)</f>
        <v>0</v>
      </c>
      <c r="W94" s="5">
        <f>((((C94)+(G94))+(K94))+(O94))+(S94)</f>
        <v>0</v>
      </c>
      <c r="X94" s="5">
        <f>(V94)-(W94)</f>
        <v>0</v>
      </c>
      <c r="Y94" s="6" t="str">
        <f>IF(W94=0,"",(V94)/(W94))</f>
        <v/>
      </c>
    </row>
    <row r="95" spans="1:25">
      <c r="A95" s="3" t="s">
        <v>101</v>
      </c>
      <c r="B95" s="7">
        <f>(((B91)+(B92))+(B93))+(B94)</f>
        <v>0</v>
      </c>
      <c r="C95" s="7">
        <f>(((C91)+(C92))+(C93))+(C94)</f>
        <v>0</v>
      </c>
      <c r="D95" s="7">
        <f>(B95)-(C95)</f>
        <v>0</v>
      </c>
      <c r="E95" s="8" t="str">
        <f>IF(C95=0,"",(B95)/(C95))</f>
        <v/>
      </c>
      <c r="F95" s="7">
        <f>(((F91)+(F92))+(F93))+(F94)</f>
        <v>0</v>
      </c>
      <c r="G95" s="7">
        <f>(((G91)+(G92))+(G93))+(G94)</f>
        <v>0</v>
      </c>
      <c r="H95" s="7">
        <f>(F95)-(G95)</f>
        <v>0</v>
      </c>
      <c r="I95" s="8" t="str">
        <f>IF(G95=0,"",(F95)/(G95))</f>
        <v/>
      </c>
      <c r="J95" s="7">
        <f>(((J91)+(J92))+(J93))+(J94)</f>
        <v>0</v>
      </c>
      <c r="K95" s="7">
        <f>(((K91)+(K92))+(K93))+(K94)</f>
        <v>0</v>
      </c>
      <c r="L95" s="7">
        <f>(J95)-(K95)</f>
        <v>0</v>
      </c>
      <c r="M95" s="8" t="str">
        <f>IF(K95=0,"",(J95)/(K95))</f>
        <v/>
      </c>
      <c r="N95" s="7">
        <f>(((N91)+(N92))+(N93))+(N94)</f>
        <v>0</v>
      </c>
      <c r="O95" s="7">
        <f>(((O91)+(O92))+(O93))+(O94)</f>
        <v>0</v>
      </c>
      <c r="P95" s="7">
        <f>(N95)-(O95)</f>
        <v>0</v>
      </c>
      <c r="Q95" s="8" t="str">
        <f>IF(O95=0,"",(N95)/(O95))</f>
        <v/>
      </c>
      <c r="R95" s="7">
        <f>(((R91)+(R92))+(R93))+(R94)</f>
        <v>230.67000000000002</v>
      </c>
      <c r="S95" s="7">
        <f>(((S91)+(S92))+(S93))+(S94)</f>
        <v>0</v>
      </c>
      <c r="T95" s="7">
        <f>(R95)-(S95)</f>
        <v>230.67000000000002</v>
      </c>
      <c r="U95" s="8" t="str">
        <f>IF(S95=0,"",(R95)/(S95))</f>
        <v/>
      </c>
      <c r="V95" s="7">
        <f>((((B95)+(F95))+(J95))+(N95))+(R95)</f>
        <v>230.67000000000002</v>
      </c>
      <c r="W95" s="7">
        <f>((((C95)+(G95))+(K95))+(O95))+(S95)</f>
        <v>0</v>
      </c>
      <c r="X95" s="7">
        <f>(V95)-(W95)</f>
        <v>230.67000000000002</v>
      </c>
      <c r="Y95" s="8" t="str">
        <f>IF(W95=0,"",(V95)/(W95))</f>
        <v/>
      </c>
    </row>
    <row r="96" spans="1:25">
      <c r="A96" s="3" t="s">
        <v>102</v>
      </c>
      <c r="B96" s="4"/>
      <c r="C96" s="4"/>
      <c r="D96" s="5">
        <f>(B96)-(C96)</f>
        <v>0</v>
      </c>
      <c r="E96" s="6" t="str">
        <f>IF(C96=0,"",(B96)/(C96))</f>
        <v/>
      </c>
      <c r="F96" s="4"/>
      <c r="G96" s="4"/>
      <c r="H96" s="5">
        <f>(F96)-(G96)</f>
        <v>0</v>
      </c>
      <c r="I96" s="6" t="str">
        <f>IF(G96=0,"",(F96)/(G96))</f>
        <v/>
      </c>
      <c r="J96" s="4"/>
      <c r="K96" s="4"/>
      <c r="L96" s="5">
        <f>(J96)-(K96)</f>
        <v>0</v>
      </c>
      <c r="M96" s="6" t="str">
        <f>IF(K96=0,"",(J96)/(K96))</f>
        <v/>
      </c>
      <c r="N96" s="4"/>
      <c r="O96" s="4"/>
      <c r="P96" s="5">
        <f>(N96)-(O96)</f>
        <v>0</v>
      </c>
      <c r="Q96" s="6" t="str">
        <f>IF(O96=0,"",(N96)/(O96))</f>
        <v/>
      </c>
      <c r="R96" s="4"/>
      <c r="S96" s="4"/>
      <c r="T96" s="5">
        <f>(R96)-(S96)</f>
        <v>0</v>
      </c>
      <c r="U96" s="6" t="str">
        <f>IF(S96=0,"",(R96)/(S96))</f>
        <v/>
      </c>
      <c r="V96" s="5">
        <f>((((B96)+(F96))+(J96))+(N96))+(R96)</f>
        <v>0</v>
      </c>
      <c r="W96" s="5">
        <f>((((C96)+(G96))+(K96))+(O96))+(S96)</f>
        <v>0</v>
      </c>
      <c r="X96" s="5">
        <f>(V96)-(W96)</f>
        <v>0</v>
      </c>
      <c r="Y96" s="6" t="str">
        <f>IF(W96=0,"",(V96)/(W96))</f>
        <v/>
      </c>
    </row>
    <row r="97" spans="1:25">
      <c r="A97" s="3" t="s">
        <v>103</v>
      </c>
      <c r="B97" s="5">
        <f>0</f>
        <v>0</v>
      </c>
      <c r="C97" s="5">
        <f>43.33</f>
        <v>43.33</v>
      </c>
      <c r="D97" s="5">
        <f>(B97)-(C97)</f>
        <v>-43.33</v>
      </c>
      <c r="E97" s="6">
        <f>IF(C97=0,"",(B97)/(C97))</f>
        <v>0</v>
      </c>
      <c r="F97" s="5">
        <f>58.53</f>
        <v>58.53</v>
      </c>
      <c r="G97" s="5">
        <f>43.33</f>
        <v>43.33</v>
      </c>
      <c r="H97" s="5">
        <f>(F97)-(G97)</f>
        <v>15.200000000000003</v>
      </c>
      <c r="I97" s="6">
        <f>IF(G97=0,"",(F97)/(G97))</f>
        <v>1.3507962150934687</v>
      </c>
      <c r="J97" s="5">
        <f>0</f>
        <v>0</v>
      </c>
      <c r="K97" s="5">
        <f>43.33</f>
        <v>43.33</v>
      </c>
      <c r="L97" s="5">
        <f>(J97)-(K97)</f>
        <v>-43.33</v>
      </c>
      <c r="M97" s="6">
        <f>IF(K97=0,"",(J97)/(K97))</f>
        <v>0</v>
      </c>
      <c r="N97" s="5">
        <f>638.64</f>
        <v>638.64</v>
      </c>
      <c r="O97" s="5">
        <f>43.33</f>
        <v>43.33</v>
      </c>
      <c r="P97" s="5">
        <f>(N97)-(O97)</f>
        <v>595.30999999999995</v>
      </c>
      <c r="Q97" s="6">
        <f>IF(O97=0,"",(N97)/(O97))</f>
        <v>14.738979921532426</v>
      </c>
      <c r="R97" s="5">
        <f>16.25</f>
        <v>16.25</v>
      </c>
      <c r="S97" s="5">
        <f>43.33</f>
        <v>43.33</v>
      </c>
      <c r="T97" s="5">
        <f>(R97)-(S97)</f>
        <v>-27.08</v>
      </c>
      <c r="U97" s="6">
        <f>IF(S97=0,"",(R97)/(S97))</f>
        <v>0.37502884837295181</v>
      </c>
      <c r="V97" s="5">
        <f>((((B97)+(F97))+(J97))+(N97))+(R97)</f>
        <v>713.42</v>
      </c>
      <c r="W97" s="5">
        <f>((((C97)+(G97))+(K97))+(O97))+(S97)</f>
        <v>216.64999999999998</v>
      </c>
      <c r="X97" s="5">
        <f>(V97)-(W97)</f>
        <v>496.77</v>
      </c>
      <c r="Y97" s="6">
        <f>IF(W97=0,"",(V97)/(W97))</f>
        <v>3.2929609969997693</v>
      </c>
    </row>
    <row r="98" spans="1:25">
      <c r="A98" s="3" t="s">
        <v>104</v>
      </c>
      <c r="B98" s="5">
        <f>0</f>
        <v>0</v>
      </c>
      <c r="C98" s="5">
        <f>23.33</f>
        <v>23.33</v>
      </c>
      <c r="D98" s="5">
        <f>(B98)-(C98)</f>
        <v>-23.33</v>
      </c>
      <c r="E98" s="6">
        <f>IF(C98=0,"",(B98)/(C98))</f>
        <v>0</v>
      </c>
      <c r="F98" s="5">
        <f>31.52</f>
        <v>31.52</v>
      </c>
      <c r="G98" s="5">
        <f>23.33</f>
        <v>23.33</v>
      </c>
      <c r="H98" s="5">
        <f>(F98)-(G98)</f>
        <v>8.1900000000000013</v>
      </c>
      <c r="I98" s="6">
        <f>IF(G98=0,"",(F98)/(G98))</f>
        <v>1.3510501500214318</v>
      </c>
      <c r="J98" s="5">
        <f>0</f>
        <v>0</v>
      </c>
      <c r="K98" s="5">
        <f>23.33</f>
        <v>23.33</v>
      </c>
      <c r="L98" s="5">
        <f>(J98)-(K98)</f>
        <v>-23.33</v>
      </c>
      <c r="M98" s="6">
        <f>IF(K98=0,"",(J98)/(K98))</f>
        <v>0</v>
      </c>
      <c r="N98" s="5">
        <f>343.89</f>
        <v>343.89</v>
      </c>
      <c r="O98" s="5">
        <f>23.33</f>
        <v>23.33</v>
      </c>
      <c r="P98" s="5">
        <f>(N98)-(O98)</f>
        <v>320.56</v>
      </c>
      <c r="Q98" s="6">
        <f>IF(O98=0,"",(N98)/(O98))</f>
        <v>14.740248606943849</v>
      </c>
      <c r="R98" s="5">
        <f>8.75</f>
        <v>8.75</v>
      </c>
      <c r="S98" s="5">
        <f>23.33</f>
        <v>23.33</v>
      </c>
      <c r="T98" s="5">
        <f>(R98)-(S98)</f>
        <v>-14.579999999999998</v>
      </c>
      <c r="U98" s="6">
        <f>IF(S98=0,"",(R98)/(S98))</f>
        <v>0.37505357908272613</v>
      </c>
      <c r="V98" s="5">
        <f>((((B98)+(F98))+(J98))+(N98))+(R98)</f>
        <v>384.15999999999997</v>
      </c>
      <c r="W98" s="5">
        <f>((((C98)+(G98))+(K98))+(O98))+(S98)</f>
        <v>116.64999999999999</v>
      </c>
      <c r="X98" s="5">
        <f>(V98)-(W98)</f>
        <v>267.51</v>
      </c>
      <c r="Y98" s="6">
        <f>IF(W98=0,"",(V98)/(W98))</f>
        <v>3.2932704672096014</v>
      </c>
    </row>
    <row r="99" spans="1:25">
      <c r="A99" s="3" t="s">
        <v>105</v>
      </c>
      <c r="B99" s="5">
        <f>0</f>
        <v>0</v>
      </c>
      <c r="C99" s="4"/>
      <c r="D99" s="5">
        <f>(B99)-(C99)</f>
        <v>0</v>
      </c>
      <c r="E99" s="6" t="str">
        <f>IF(C99=0,"",(B99)/(C99))</f>
        <v/>
      </c>
      <c r="F99" s="5">
        <f>0</f>
        <v>0</v>
      </c>
      <c r="G99" s="4"/>
      <c r="H99" s="5">
        <f>(F99)-(G99)</f>
        <v>0</v>
      </c>
      <c r="I99" s="6" t="str">
        <f>IF(G99=0,"",(F99)/(G99))</f>
        <v/>
      </c>
      <c r="J99" s="5">
        <f>0</f>
        <v>0</v>
      </c>
      <c r="K99" s="4"/>
      <c r="L99" s="5">
        <f>(J99)-(K99)</f>
        <v>0</v>
      </c>
      <c r="M99" s="6" t="str">
        <f>IF(K99=0,"",(J99)/(K99))</f>
        <v/>
      </c>
      <c r="N99" s="5">
        <f>0</f>
        <v>0</v>
      </c>
      <c r="O99" s="4"/>
      <c r="P99" s="5">
        <f>(N99)-(O99)</f>
        <v>0</v>
      </c>
      <c r="Q99" s="6" t="str">
        <f>IF(O99=0,"",(N99)/(O99))</f>
        <v/>
      </c>
      <c r="R99" s="5">
        <f>0</f>
        <v>0</v>
      </c>
      <c r="S99" s="4"/>
      <c r="T99" s="5">
        <f>(R99)-(S99)</f>
        <v>0</v>
      </c>
      <c r="U99" s="6" t="str">
        <f>IF(S99=0,"",(R99)/(S99))</f>
        <v/>
      </c>
      <c r="V99" s="5">
        <f>((((B99)+(F99))+(J99))+(N99))+(R99)</f>
        <v>0</v>
      </c>
      <c r="W99" s="5">
        <f>((((C99)+(G99))+(K99))+(O99))+(S99)</f>
        <v>0</v>
      </c>
      <c r="X99" s="5">
        <f>(V99)-(W99)</f>
        <v>0</v>
      </c>
      <c r="Y99" s="6" t="str">
        <f>IF(W99=0,"",(V99)/(W99))</f>
        <v/>
      </c>
    </row>
    <row r="100" spans="1:25">
      <c r="A100" s="3" t="s">
        <v>106</v>
      </c>
      <c r="B100" s="7">
        <f>(((B96)+(B97))+(B98))+(B99)</f>
        <v>0</v>
      </c>
      <c r="C100" s="7">
        <f>(((C96)+(C97))+(C98))+(C99)</f>
        <v>66.66</v>
      </c>
      <c r="D100" s="7">
        <f>(B100)-(C100)</f>
        <v>-66.66</v>
      </c>
      <c r="E100" s="8">
        <f>IF(C100=0,"",(B100)/(C100))</f>
        <v>0</v>
      </c>
      <c r="F100" s="7">
        <f>(((F96)+(F97))+(F98))+(F99)</f>
        <v>90.05</v>
      </c>
      <c r="G100" s="7">
        <f>(((G96)+(G97))+(G98))+(G99)</f>
        <v>66.66</v>
      </c>
      <c r="H100" s="7">
        <f>(F100)-(G100)</f>
        <v>23.39</v>
      </c>
      <c r="I100" s="8">
        <f>IF(G100=0,"",(F100)/(G100))</f>
        <v>1.3508850885088508</v>
      </c>
      <c r="J100" s="7">
        <f>(((J96)+(J97))+(J98))+(J99)</f>
        <v>0</v>
      </c>
      <c r="K100" s="7">
        <f>(((K96)+(K97))+(K98))+(K99)</f>
        <v>66.66</v>
      </c>
      <c r="L100" s="7">
        <f>(J100)-(K100)</f>
        <v>-66.66</v>
      </c>
      <c r="M100" s="8">
        <f>IF(K100=0,"",(J100)/(K100))</f>
        <v>0</v>
      </c>
      <c r="N100" s="7">
        <f>(((N96)+(N97))+(N98))+(N99)</f>
        <v>982.53</v>
      </c>
      <c r="O100" s="7">
        <f>(((O96)+(O97))+(O98))+(O99)</f>
        <v>66.66</v>
      </c>
      <c r="P100" s="7">
        <f>(N100)-(O100)</f>
        <v>915.87</v>
      </c>
      <c r="Q100" s="8">
        <f>IF(O100=0,"",(N100)/(O100))</f>
        <v>14.739423942394239</v>
      </c>
      <c r="R100" s="7">
        <f>(((R96)+(R97))+(R98))+(R99)</f>
        <v>25</v>
      </c>
      <c r="S100" s="7">
        <f>(((S96)+(S97))+(S98))+(S99)</f>
        <v>66.66</v>
      </c>
      <c r="T100" s="7">
        <f>(R100)-(S100)</f>
        <v>-41.66</v>
      </c>
      <c r="U100" s="8">
        <f>IF(S100=0,"",(R100)/(S100))</f>
        <v>0.37503750375037503</v>
      </c>
      <c r="V100" s="7">
        <f>((((B100)+(F100))+(J100))+(N100))+(R100)</f>
        <v>1097.58</v>
      </c>
      <c r="W100" s="7">
        <f>((((C100)+(G100))+(K100))+(O100))+(S100)</f>
        <v>333.29999999999995</v>
      </c>
      <c r="X100" s="7">
        <f>(V100)-(W100)</f>
        <v>764.28</v>
      </c>
      <c r="Y100" s="8">
        <f>IF(W100=0,"",(V100)/(W100))</f>
        <v>3.2930693069306933</v>
      </c>
    </row>
    <row r="101" spans="1:25">
      <c r="A101" s="3" t="s">
        <v>107</v>
      </c>
      <c r="B101" s="4"/>
      <c r="C101" s="4"/>
      <c r="D101" s="5">
        <f>(B101)-(C101)</f>
        <v>0</v>
      </c>
      <c r="E101" s="6" t="str">
        <f>IF(C101=0,"",(B101)/(C101))</f>
        <v/>
      </c>
      <c r="F101" s="4"/>
      <c r="G101" s="4"/>
      <c r="H101" s="5">
        <f>(F101)-(G101)</f>
        <v>0</v>
      </c>
      <c r="I101" s="6" t="str">
        <f>IF(G101=0,"",(F101)/(G101))</f>
        <v/>
      </c>
      <c r="J101" s="4"/>
      <c r="K101" s="4"/>
      <c r="L101" s="5">
        <f>(J101)-(K101)</f>
        <v>0</v>
      </c>
      <c r="M101" s="6" t="str">
        <f>IF(K101=0,"",(J101)/(K101))</f>
        <v/>
      </c>
      <c r="N101" s="4"/>
      <c r="O101" s="4"/>
      <c r="P101" s="5">
        <f>(N101)-(O101)</f>
        <v>0</v>
      </c>
      <c r="Q101" s="6" t="str">
        <f>IF(O101=0,"",(N101)/(O101))</f>
        <v/>
      </c>
      <c r="R101" s="4"/>
      <c r="S101" s="4"/>
      <c r="T101" s="5">
        <f>(R101)-(S101)</f>
        <v>0</v>
      </c>
      <c r="U101" s="6" t="str">
        <f>IF(S101=0,"",(R101)/(S101))</f>
        <v/>
      </c>
      <c r="V101" s="5">
        <f>((((B101)+(F101))+(J101))+(N101))+(R101)</f>
        <v>0</v>
      </c>
      <c r="W101" s="5">
        <f>((((C101)+(G101))+(K101))+(O101))+(S101)</f>
        <v>0</v>
      </c>
      <c r="X101" s="5">
        <f>(V101)-(W101)</f>
        <v>0</v>
      </c>
      <c r="Y101" s="6" t="str">
        <f>IF(W101=0,"",(V101)/(W101))</f>
        <v/>
      </c>
    </row>
    <row r="102" spans="1:25">
      <c r="A102" s="3" t="s">
        <v>108</v>
      </c>
      <c r="B102" s="5">
        <f>0</f>
        <v>0</v>
      </c>
      <c r="C102" s="5">
        <f>920.83</f>
        <v>920.83</v>
      </c>
      <c r="D102" s="5">
        <f>(B102)-(C102)</f>
        <v>-920.83</v>
      </c>
      <c r="E102" s="6">
        <f>IF(C102=0,"",(B102)/(C102))</f>
        <v>0</v>
      </c>
      <c r="F102" s="5">
        <f>0</f>
        <v>0</v>
      </c>
      <c r="G102" s="5">
        <f>920.83</f>
        <v>920.83</v>
      </c>
      <c r="H102" s="5">
        <f>(F102)-(G102)</f>
        <v>-920.83</v>
      </c>
      <c r="I102" s="6">
        <f>IF(G102=0,"",(F102)/(G102))</f>
        <v>0</v>
      </c>
      <c r="J102" s="5">
        <f>0</f>
        <v>0</v>
      </c>
      <c r="K102" s="5">
        <f>920.83</f>
        <v>920.83</v>
      </c>
      <c r="L102" s="5">
        <f>(J102)-(K102)</f>
        <v>-920.83</v>
      </c>
      <c r="M102" s="6">
        <f>IF(K102=0,"",(J102)/(K102))</f>
        <v>0</v>
      </c>
      <c r="N102" s="5">
        <f>0</f>
        <v>0</v>
      </c>
      <c r="O102" s="5">
        <f>920.83</f>
        <v>920.83</v>
      </c>
      <c r="P102" s="5">
        <f>(N102)-(O102)</f>
        <v>-920.83</v>
      </c>
      <c r="Q102" s="6">
        <f>IF(O102=0,"",(N102)/(O102))</f>
        <v>0</v>
      </c>
      <c r="R102" s="5">
        <f>45.5</f>
        <v>45.5</v>
      </c>
      <c r="S102" s="5">
        <f>920.83</f>
        <v>920.83</v>
      </c>
      <c r="T102" s="5">
        <f>(R102)-(S102)</f>
        <v>-875.33</v>
      </c>
      <c r="U102" s="6">
        <f>IF(S102=0,"",(R102)/(S102))</f>
        <v>4.9411943572646416E-2</v>
      </c>
      <c r="V102" s="5">
        <f>((((B102)+(F102))+(J102))+(N102))+(R102)</f>
        <v>45.5</v>
      </c>
      <c r="W102" s="5">
        <f>((((C102)+(G102))+(K102))+(O102))+(S102)</f>
        <v>4604.1500000000005</v>
      </c>
      <c r="X102" s="5">
        <f>(V102)-(W102)</f>
        <v>-4558.6500000000005</v>
      </c>
      <c r="Y102" s="6">
        <f>IF(W102=0,"",(V102)/(W102))</f>
        <v>9.8823887145292819E-3</v>
      </c>
    </row>
    <row r="103" spans="1:25">
      <c r="A103" s="3" t="s">
        <v>109</v>
      </c>
      <c r="B103" s="5">
        <f>0</f>
        <v>0</v>
      </c>
      <c r="C103" s="5">
        <f>495.83</f>
        <v>495.83</v>
      </c>
      <c r="D103" s="5">
        <f>(B103)-(C103)</f>
        <v>-495.83</v>
      </c>
      <c r="E103" s="6">
        <f>IF(C103=0,"",(B103)/(C103))</f>
        <v>0</v>
      </c>
      <c r="F103" s="5">
        <f>0</f>
        <v>0</v>
      </c>
      <c r="G103" s="5">
        <f>495.83</f>
        <v>495.83</v>
      </c>
      <c r="H103" s="5">
        <f>(F103)-(G103)</f>
        <v>-495.83</v>
      </c>
      <c r="I103" s="6">
        <f>IF(G103=0,"",(F103)/(G103))</f>
        <v>0</v>
      </c>
      <c r="J103" s="5">
        <f>0</f>
        <v>0</v>
      </c>
      <c r="K103" s="5">
        <f>495.83</f>
        <v>495.83</v>
      </c>
      <c r="L103" s="5">
        <f>(J103)-(K103)</f>
        <v>-495.83</v>
      </c>
      <c r="M103" s="6">
        <f>IF(K103=0,"",(J103)/(K103))</f>
        <v>0</v>
      </c>
      <c r="N103" s="5">
        <f>0</f>
        <v>0</v>
      </c>
      <c r="O103" s="5">
        <f>495.83</f>
        <v>495.83</v>
      </c>
      <c r="P103" s="5">
        <f>(N103)-(O103)</f>
        <v>-495.83</v>
      </c>
      <c r="Q103" s="6">
        <f>IF(O103=0,"",(N103)/(O103))</f>
        <v>0</v>
      </c>
      <c r="R103" s="5">
        <f>24.5</f>
        <v>24.5</v>
      </c>
      <c r="S103" s="5">
        <f>495.83</f>
        <v>495.83</v>
      </c>
      <c r="T103" s="5">
        <f>(R103)-(S103)</f>
        <v>-471.33</v>
      </c>
      <c r="U103" s="6">
        <f>IF(S103=0,"",(R103)/(S103))</f>
        <v>4.9412096888046306E-2</v>
      </c>
      <c r="V103" s="5">
        <f>((((B103)+(F103))+(J103))+(N103))+(R103)</f>
        <v>24.5</v>
      </c>
      <c r="W103" s="5">
        <f>((((C103)+(G103))+(K103))+(O103))+(S103)</f>
        <v>2479.15</v>
      </c>
      <c r="X103" s="5">
        <f>(V103)-(W103)</f>
        <v>-2454.65</v>
      </c>
      <c r="Y103" s="6">
        <f>IF(W103=0,"",(V103)/(W103))</f>
        <v>9.8824193776092615E-3</v>
      </c>
    </row>
    <row r="104" spans="1:25">
      <c r="A104" s="3" t="s">
        <v>110</v>
      </c>
      <c r="B104" s="5">
        <f>0</f>
        <v>0</v>
      </c>
      <c r="C104" s="4"/>
      <c r="D104" s="5">
        <f>(B104)-(C104)</f>
        <v>0</v>
      </c>
      <c r="E104" s="6" t="str">
        <f>IF(C104=0,"",(B104)/(C104))</f>
        <v/>
      </c>
      <c r="F104" s="5">
        <f>0</f>
        <v>0</v>
      </c>
      <c r="G104" s="4"/>
      <c r="H104" s="5">
        <f>(F104)-(G104)</f>
        <v>0</v>
      </c>
      <c r="I104" s="6" t="str">
        <f>IF(G104=0,"",(F104)/(G104))</f>
        <v/>
      </c>
      <c r="J104" s="5">
        <f>0</f>
        <v>0</v>
      </c>
      <c r="K104" s="4"/>
      <c r="L104" s="5">
        <f>(J104)-(K104)</f>
        <v>0</v>
      </c>
      <c r="M104" s="6" t="str">
        <f>IF(K104=0,"",(J104)/(K104))</f>
        <v/>
      </c>
      <c r="N104" s="5">
        <f>0</f>
        <v>0</v>
      </c>
      <c r="O104" s="4"/>
      <c r="P104" s="5">
        <f>(N104)-(O104)</f>
        <v>0</v>
      </c>
      <c r="Q104" s="6" t="str">
        <f>IF(O104=0,"",(N104)/(O104))</f>
        <v/>
      </c>
      <c r="R104" s="5">
        <f>0</f>
        <v>0</v>
      </c>
      <c r="S104" s="4"/>
      <c r="T104" s="5">
        <f>(R104)-(S104)</f>
        <v>0</v>
      </c>
      <c r="U104" s="6" t="str">
        <f>IF(S104=0,"",(R104)/(S104))</f>
        <v/>
      </c>
      <c r="V104" s="5">
        <f>((((B104)+(F104))+(J104))+(N104))+(R104)</f>
        <v>0</v>
      </c>
      <c r="W104" s="5">
        <f>((((C104)+(G104))+(K104))+(O104))+(S104)</f>
        <v>0</v>
      </c>
      <c r="X104" s="5">
        <f>(V104)-(W104)</f>
        <v>0</v>
      </c>
      <c r="Y104" s="6" t="str">
        <f>IF(W104=0,"",(V104)/(W104))</f>
        <v/>
      </c>
    </row>
    <row r="105" spans="1:25">
      <c r="A105" s="3" t="s">
        <v>111</v>
      </c>
      <c r="B105" s="7">
        <f>(((B101)+(B102))+(B103))+(B104)</f>
        <v>0</v>
      </c>
      <c r="C105" s="7">
        <f>(((C101)+(C102))+(C103))+(C104)</f>
        <v>1416.66</v>
      </c>
      <c r="D105" s="7">
        <f>(B105)-(C105)</f>
        <v>-1416.66</v>
      </c>
      <c r="E105" s="8">
        <f>IF(C105=0,"",(B105)/(C105))</f>
        <v>0</v>
      </c>
      <c r="F105" s="7">
        <f>(((F101)+(F102))+(F103))+(F104)</f>
        <v>0</v>
      </c>
      <c r="G105" s="7">
        <f>(((G101)+(G102))+(G103))+(G104)</f>
        <v>1416.66</v>
      </c>
      <c r="H105" s="7">
        <f>(F105)-(G105)</f>
        <v>-1416.66</v>
      </c>
      <c r="I105" s="8">
        <f>IF(G105=0,"",(F105)/(G105))</f>
        <v>0</v>
      </c>
      <c r="J105" s="7">
        <f>(((J101)+(J102))+(J103))+(J104)</f>
        <v>0</v>
      </c>
      <c r="K105" s="7">
        <f>(((K101)+(K102))+(K103))+(K104)</f>
        <v>1416.66</v>
      </c>
      <c r="L105" s="7">
        <f>(J105)-(K105)</f>
        <v>-1416.66</v>
      </c>
      <c r="M105" s="8">
        <f>IF(K105=0,"",(J105)/(K105))</f>
        <v>0</v>
      </c>
      <c r="N105" s="7">
        <f>(((N101)+(N102))+(N103))+(N104)</f>
        <v>0</v>
      </c>
      <c r="O105" s="7">
        <f>(((O101)+(O102))+(O103))+(O104)</f>
        <v>1416.66</v>
      </c>
      <c r="P105" s="7">
        <f>(N105)-(O105)</f>
        <v>-1416.66</v>
      </c>
      <c r="Q105" s="8">
        <f>IF(O105=0,"",(N105)/(O105))</f>
        <v>0</v>
      </c>
      <c r="R105" s="7">
        <f>(((R101)+(R102))+(R103))+(R104)</f>
        <v>70</v>
      </c>
      <c r="S105" s="7">
        <f>(((S101)+(S102))+(S103))+(S104)</f>
        <v>1416.66</v>
      </c>
      <c r="T105" s="7">
        <f>(R105)-(S105)</f>
        <v>-1346.66</v>
      </c>
      <c r="U105" s="8">
        <f>IF(S105=0,"",(R105)/(S105))</f>
        <v>4.9411997232928155E-2</v>
      </c>
      <c r="V105" s="7">
        <f>((((B105)+(F105))+(J105))+(N105))+(R105)</f>
        <v>70</v>
      </c>
      <c r="W105" s="7">
        <f>((((C105)+(G105))+(K105))+(O105))+(S105)</f>
        <v>7083.3</v>
      </c>
      <c r="X105" s="7">
        <f>(V105)-(W105)</f>
        <v>-7013.3</v>
      </c>
      <c r="Y105" s="8">
        <f>IF(W105=0,"",(V105)/(W105))</f>
        <v>9.8823994465856314E-3</v>
      </c>
    </row>
    <row r="106" spans="1:25">
      <c r="A106" s="3" t="s">
        <v>112</v>
      </c>
      <c r="B106" s="4"/>
      <c r="C106" s="4"/>
      <c r="D106" s="5">
        <f>(B106)-(C106)</f>
        <v>0</v>
      </c>
      <c r="E106" s="6" t="str">
        <f>IF(C106=0,"",(B106)/(C106))</f>
        <v/>
      </c>
      <c r="F106" s="4"/>
      <c r="G106" s="4"/>
      <c r="H106" s="5">
        <f>(F106)-(G106)</f>
        <v>0</v>
      </c>
      <c r="I106" s="6" t="str">
        <f>IF(G106=0,"",(F106)/(G106))</f>
        <v/>
      </c>
      <c r="J106" s="4"/>
      <c r="K106" s="4"/>
      <c r="L106" s="5">
        <f>(J106)-(K106)</f>
        <v>0</v>
      </c>
      <c r="M106" s="6" t="str">
        <f>IF(K106=0,"",(J106)/(K106))</f>
        <v/>
      </c>
      <c r="N106" s="4"/>
      <c r="O106" s="4"/>
      <c r="P106" s="5">
        <f>(N106)-(O106)</f>
        <v>0</v>
      </c>
      <c r="Q106" s="6" t="str">
        <f>IF(O106=0,"",(N106)/(O106))</f>
        <v/>
      </c>
      <c r="R106" s="4"/>
      <c r="S106" s="4"/>
      <c r="T106" s="5">
        <f>(R106)-(S106)</f>
        <v>0</v>
      </c>
      <c r="U106" s="6" t="str">
        <f>IF(S106=0,"",(R106)/(S106))</f>
        <v/>
      </c>
      <c r="V106" s="5">
        <f>((((B106)+(F106))+(J106))+(N106))+(R106)</f>
        <v>0</v>
      </c>
      <c r="W106" s="5">
        <f>((((C106)+(G106))+(K106))+(O106))+(S106)</f>
        <v>0</v>
      </c>
      <c r="X106" s="5">
        <f>(V106)-(W106)</f>
        <v>0</v>
      </c>
      <c r="Y106" s="6" t="str">
        <f>IF(W106=0,"",(V106)/(W106))</f>
        <v/>
      </c>
    </row>
    <row r="107" spans="1:25">
      <c r="A107" s="3" t="s">
        <v>113</v>
      </c>
      <c r="B107" s="5">
        <f>0</f>
        <v>0</v>
      </c>
      <c r="C107" s="5">
        <f>325</f>
        <v>325</v>
      </c>
      <c r="D107" s="5">
        <f>(B107)-(C107)</f>
        <v>-325</v>
      </c>
      <c r="E107" s="6">
        <f>IF(C107=0,"",(B107)/(C107))</f>
        <v>0</v>
      </c>
      <c r="F107" s="5">
        <f>0</f>
        <v>0</v>
      </c>
      <c r="G107" s="5">
        <f>325</f>
        <v>325</v>
      </c>
      <c r="H107" s="5">
        <f>(F107)-(G107)</f>
        <v>-325</v>
      </c>
      <c r="I107" s="6">
        <f>IF(G107=0,"",(F107)/(G107))</f>
        <v>0</v>
      </c>
      <c r="J107" s="5">
        <f>81.25</f>
        <v>81.25</v>
      </c>
      <c r="K107" s="5">
        <f>325</f>
        <v>325</v>
      </c>
      <c r="L107" s="5">
        <f>(J107)-(K107)</f>
        <v>-243.75</v>
      </c>
      <c r="M107" s="6">
        <f>IF(K107=0,"",(J107)/(K107))</f>
        <v>0.25</v>
      </c>
      <c r="N107" s="5">
        <f>325</f>
        <v>325</v>
      </c>
      <c r="O107" s="5">
        <f>325</f>
        <v>325</v>
      </c>
      <c r="P107" s="5">
        <f>(N107)-(O107)</f>
        <v>0</v>
      </c>
      <c r="Q107" s="6">
        <f>IF(O107=0,"",(N107)/(O107))</f>
        <v>1</v>
      </c>
      <c r="R107" s="5">
        <f>146.25</f>
        <v>146.25</v>
      </c>
      <c r="S107" s="5">
        <f>325</f>
        <v>325</v>
      </c>
      <c r="T107" s="5">
        <f>(R107)-(S107)</f>
        <v>-178.75</v>
      </c>
      <c r="U107" s="6">
        <f>IF(S107=0,"",(R107)/(S107))</f>
        <v>0.45</v>
      </c>
      <c r="V107" s="5">
        <f>((((B107)+(F107))+(J107))+(N107))+(R107)</f>
        <v>552.5</v>
      </c>
      <c r="W107" s="5">
        <f>((((C107)+(G107))+(K107))+(O107))+(S107)</f>
        <v>1625</v>
      </c>
      <c r="X107" s="5">
        <f>(V107)-(W107)</f>
        <v>-1072.5</v>
      </c>
      <c r="Y107" s="6">
        <f>IF(W107=0,"",(V107)/(W107))</f>
        <v>0.34</v>
      </c>
    </row>
    <row r="108" spans="1:25">
      <c r="A108" s="3" t="s">
        <v>114</v>
      </c>
      <c r="B108" s="5">
        <f>0</f>
        <v>0</v>
      </c>
      <c r="C108" s="5">
        <f>175</f>
        <v>175</v>
      </c>
      <c r="D108" s="5">
        <f>(B108)-(C108)</f>
        <v>-175</v>
      </c>
      <c r="E108" s="6">
        <f>IF(C108=0,"",(B108)/(C108))</f>
        <v>0</v>
      </c>
      <c r="F108" s="5">
        <f>0</f>
        <v>0</v>
      </c>
      <c r="G108" s="5">
        <f>175</f>
        <v>175</v>
      </c>
      <c r="H108" s="5">
        <f>(F108)-(G108)</f>
        <v>-175</v>
      </c>
      <c r="I108" s="6">
        <f>IF(G108=0,"",(F108)/(G108))</f>
        <v>0</v>
      </c>
      <c r="J108" s="5">
        <f>43.75</f>
        <v>43.75</v>
      </c>
      <c r="K108" s="5">
        <f>175</f>
        <v>175</v>
      </c>
      <c r="L108" s="5">
        <f>(J108)-(K108)</f>
        <v>-131.25</v>
      </c>
      <c r="M108" s="6">
        <f>IF(K108=0,"",(J108)/(K108))</f>
        <v>0.25</v>
      </c>
      <c r="N108" s="5">
        <f>175</f>
        <v>175</v>
      </c>
      <c r="O108" s="5">
        <f>175</f>
        <v>175</v>
      </c>
      <c r="P108" s="5">
        <f>(N108)-(O108)</f>
        <v>0</v>
      </c>
      <c r="Q108" s="6">
        <f>IF(O108=0,"",(N108)/(O108))</f>
        <v>1</v>
      </c>
      <c r="R108" s="5">
        <f>78.75</f>
        <v>78.75</v>
      </c>
      <c r="S108" s="5">
        <f>175</f>
        <v>175</v>
      </c>
      <c r="T108" s="5">
        <f>(R108)-(S108)</f>
        <v>-96.25</v>
      </c>
      <c r="U108" s="6">
        <f>IF(S108=0,"",(R108)/(S108))</f>
        <v>0.45</v>
      </c>
      <c r="V108" s="5">
        <f>((((B108)+(F108))+(J108))+(N108))+(R108)</f>
        <v>297.5</v>
      </c>
      <c r="W108" s="5">
        <f>((((C108)+(G108))+(K108))+(O108))+(S108)</f>
        <v>875</v>
      </c>
      <c r="X108" s="5">
        <f>(V108)-(W108)</f>
        <v>-577.5</v>
      </c>
      <c r="Y108" s="6">
        <f>IF(W108=0,"",(V108)/(W108))</f>
        <v>0.34</v>
      </c>
    </row>
    <row r="109" spans="1:25">
      <c r="A109" s="3" t="s">
        <v>115</v>
      </c>
      <c r="B109" s="5">
        <f>0</f>
        <v>0</v>
      </c>
      <c r="C109" s="4"/>
      <c r="D109" s="5">
        <f>(B109)-(C109)</f>
        <v>0</v>
      </c>
      <c r="E109" s="6" t="str">
        <f>IF(C109=0,"",(B109)/(C109))</f>
        <v/>
      </c>
      <c r="F109" s="5">
        <f>0</f>
        <v>0</v>
      </c>
      <c r="G109" s="4"/>
      <c r="H109" s="5">
        <f>(F109)-(G109)</f>
        <v>0</v>
      </c>
      <c r="I109" s="6" t="str">
        <f>IF(G109=0,"",(F109)/(G109))</f>
        <v/>
      </c>
      <c r="J109" s="5">
        <f>0</f>
        <v>0</v>
      </c>
      <c r="K109" s="4"/>
      <c r="L109" s="5">
        <f>(J109)-(K109)</f>
        <v>0</v>
      </c>
      <c r="M109" s="6" t="str">
        <f>IF(K109=0,"",(J109)/(K109))</f>
        <v/>
      </c>
      <c r="N109" s="5">
        <f>0</f>
        <v>0</v>
      </c>
      <c r="O109" s="4"/>
      <c r="P109" s="5">
        <f>(N109)-(O109)</f>
        <v>0</v>
      </c>
      <c r="Q109" s="6" t="str">
        <f>IF(O109=0,"",(N109)/(O109))</f>
        <v/>
      </c>
      <c r="R109" s="5">
        <f>0</f>
        <v>0</v>
      </c>
      <c r="S109" s="4"/>
      <c r="T109" s="5">
        <f>(R109)-(S109)</f>
        <v>0</v>
      </c>
      <c r="U109" s="6" t="str">
        <f>IF(S109=0,"",(R109)/(S109))</f>
        <v/>
      </c>
      <c r="V109" s="5">
        <f>((((B109)+(F109))+(J109))+(N109))+(R109)</f>
        <v>0</v>
      </c>
      <c r="W109" s="5">
        <f>((((C109)+(G109))+(K109))+(O109))+(S109)</f>
        <v>0</v>
      </c>
      <c r="X109" s="5">
        <f>(V109)-(W109)</f>
        <v>0</v>
      </c>
      <c r="Y109" s="6" t="str">
        <f>IF(W109=0,"",(V109)/(W109))</f>
        <v/>
      </c>
    </row>
    <row r="110" spans="1:25">
      <c r="A110" s="3" t="s">
        <v>116</v>
      </c>
      <c r="B110" s="7">
        <f>(((B106)+(B107))+(B108))+(B109)</f>
        <v>0</v>
      </c>
      <c r="C110" s="7">
        <f>(((C106)+(C107))+(C108))+(C109)</f>
        <v>500</v>
      </c>
      <c r="D110" s="7">
        <f>(B110)-(C110)</f>
        <v>-500</v>
      </c>
      <c r="E110" s="8">
        <f>IF(C110=0,"",(B110)/(C110))</f>
        <v>0</v>
      </c>
      <c r="F110" s="7">
        <f>(((F106)+(F107))+(F108))+(F109)</f>
        <v>0</v>
      </c>
      <c r="G110" s="7">
        <f>(((G106)+(G107))+(G108))+(G109)</f>
        <v>500</v>
      </c>
      <c r="H110" s="7">
        <f>(F110)-(G110)</f>
        <v>-500</v>
      </c>
      <c r="I110" s="8">
        <f>IF(G110=0,"",(F110)/(G110))</f>
        <v>0</v>
      </c>
      <c r="J110" s="7">
        <f>(((J106)+(J107))+(J108))+(J109)</f>
        <v>125</v>
      </c>
      <c r="K110" s="7">
        <f>(((K106)+(K107))+(K108))+(K109)</f>
        <v>500</v>
      </c>
      <c r="L110" s="7">
        <f>(J110)-(K110)</f>
        <v>-375</v>
      </c>
      <c r="M110" s="8">
        <f>IF(K110=0,"",(J110)/(K110))</f>
        <v>0.25</v>
      </c>
      <c r="N110" s="7">
        <f>(((N106)+(N107))+(N108))+(N109)</f>
        <v>500</v>
      </c>
      <c r="O110" s="7">
        <f>(((O106)+(O107))+(O108))+(O109)</f>
        <v>500</v>
      </c>
      <c r="P110" s="7">
        <f>(N110)-(O110)</f>
        <v>0</v>
      </c>
      <c r="Q110" s="8">
        <f>IF(O110=0,"",(N110)/(O110))</f>
        <v>1</v>
      </c>
      <c r="R110" s="7">
        <f>(((R106)+(R107))+(R108))+(R109)</f>
        <v>225</v>
      </c>
      <c r="S110" s="7">
        <f>(((S106)+(S107))+(S108))+(S109)</f>
        <v>500</v>
      </c>
      <c r="T110" s="7">
        <f>(R110)-(S110)</f>
        <v>-275</v>
      </c>
      <c r="U110" s="8">
        <f>IF(S110=0,"",(R110)/(S110))</f>
        <v>0.45</v>
      </c>
      <c r="V110" s="7">
        <f>((((B110)+(F110))+(J110))+(N110))+(R110)</f>
        <v>850</v>
      </c>
      <c r="W110" s="7">
        <f>((((C110)+(G110))+(K110))+(O110))+(S110)</f>
        <v>2500</v>
      </c>
      <c r="X110" s="7">
        <f>(V110)-(W110)</f>
        <v>-1650</v>
      </c>
      <c r="Y110" s="8">
        <f>IF(W110=0,"",(V110)/(W110))</f>
        <v>0.34</v>
      </c>
    </row>
    <row r="111" spans="1:25">
      <c r="A111" s="3" t="s">
        <v>117</v>
      </c>
      <c r="B111" s="4"/>
      <c r="C111" s="4"/>
      <c r="D111" s="5">
        <f>(B111)-(C111)</f>
        <v>0</v>
      </c>
      <c r="E111" s="6" t="str">
        <f>IF(C111=0,"",(B111)/(C111))</f>
        <v/>
      </c>
      <c r="F111" s="4"/>
      <c r="G111" s="4"/>
      <c r="H111" s="5">
        <f>(F111)-(G111)</f>
        <v>0</v>
      </c>
      <c r="I111" s="6" t="str">
        <f>IF(G111=0,"",(F111)/(G111))</f>
        <v/>
      </c>
      <c r="J111" s="4"/>
      <c r="K111" s="4"/>
      <c r="L111" s="5">
        <f>(J111)-(K111)</f>
        <v>0</v>
      </c>
      <c r="M111" s="6" t="str">
        <f>IF(K111=0,"",(J111)/(K111))</f>
        <v/>
      </c>
      <c r="N111" s="4"/>
      <c r="O111" s="4"/>
      <c r="P111" s="5">
        <f>(N111)-(O111)</f>
        <v>0</v>
      </c>
      <c r="Q111" s="6" t="str">
        <f>IF(O111=0,"",(N111)/(O111))</f>
        <v/>
      </c>
      <c r="R111" s="4"/>
      <c r="S111" s="4"/>
      <c r="T111" s="5">
        <f>(R111)-(S111)</f>
        <v>0</v>
      </c>
      <c r="U111" s="6" t="str">
        <f>IF(S111=0,"",(R111)/(S111))</f>
        <v/>
      </c>
      <c r="V111" s="5">
        <f>((((B111)+(F111))+(J111))+(N111))+(R111)</f>
        <v>0</v>
      </c>
      <c r="W111" s="5">
        <f>((((C111)+(G111))+(K111))+(O111))+(S111)</f>
        <v>0</v>
      </c>
      <c r="X111" s="5">
        <f>(V111)-(W111)</f>
        <v>0</v>
      </c>
      <c r="Y111" s="6" t="str">
        <f>IF(W111=0,"",(V111)/(W111))</f>
        <v/>
      </c>
    </row>
    <row r="112" spans="1:25">
      <c r="A112" s="3" t="s">
        <v>118</v>
      </c>
      <c r="B112" s="5">
        <f>0</f>
        <v>0</v>
      </c>
      <c r="C112" s="5">
        <f>1041.63</f>
        <v>1041.6300000000001</v>
      </c>
      <c r="D112" s="5">
        <f>(B112)-(C112)</f>
        <v>-1041.6300000000001</v>
      </c>
      <c r="E112" s="6">
        <f>IF(C112=0,"",(B112)/(C112))</f>
        <v>0</v>
      </c>
      <c r="F112" s="5">
        <f>0</f>
        <v>0</v>
      </c>
      <c r="G112" s="5">
        <f>1041.63</f>
        <v>1041.6300000000001</v>
      </c>
      <c r="H112" s="5">
        <f>(F112)-(G112)</f>
        <v>-1041.6300000000001</v>
      </c>
      <c r="I112" s="6">
        <f>IF(G112=0,"",(F112)/(G112))</f>
        <v>0</v>
      </c>
      <c r="J112" s="5">
        <f>0</f>
        <v>0</v>
      </c>
      <c r="K112" s="5">
        <f>1041.63</f>
        <v>1041.6300000000001</v>
      </c>
      <c r="L112" s="5">
        <f>(J112)-(K112)</f>
        <v>-1041.6300000000001</v>
      </c>
      <c r="M112" s="6">
        <f>IF(K112=0,"",(J112)/(K112))</f>
        <v>0</v>
      </c>
      <c r="N112" s="5">
        <f>0</f>
        <v>0</v>
      </c>
      <c r="O112" s="5">
        <f>1041.63</f>
        <v>1041.6300000000001</v>
      </c>
      <c r="P112" s="5">
        <f>(N112)-(O112)</f>
        <v>-1041.6300000000001</v>
      </c>
      <c r="Q112" s="6">
        <f>IF(O112=0,"",(N112)/(O112))</f>
        <v>0</v>
      </c>
      <c r="R112" s="5">
        <f>0</f>
        <v>0</v>
      </c>
      <c r="S112" s="5">
        <f>1041.63</f>
        <v>1041.6300000000001</v>
      </c>
      <c r="T112" s="5">
        <f>(R112)-(S112)</f>
        <v>-1041.6300000000001</v>
      </c>
      <c r="U112" s="6">
        <f>IF(S112=0,"",(R112)/(S112))</f>
        <v>0</v>
      </c>
      <c r="V112" s="5">
        <f>((((B112)+(F112))+(J112))+(N112))+(R112)</f>
        <v>0</v>
      </c>
      <c r="W112" s="5">
        <f>((((C112)+(G112))+(K112))+(O112))+(S112)</f>
        <v>5208.1500000000005</v>
      </c>
      <c r="X112" s="5">
        <f>(V112)-(W112)</f>
        <v>-5208.1500000000005</v>
      </c>
      <c r="Y112" s="6">
        <f>IF(W112=0,"",(V112)/(W112))</f>
        <v>0</v>
      </c>
    </row>
    <row r="113" spans="1:25">
      <c r="A113" s="3" t="s">
        <v>119</v>
      </c>
      <c r="B113" s="5">
        <f>0</f>
        <v>0</v>
      </c>
      <c r="C113" s="5">
        <f>560.88</f>
        <v>560.88</v>
      </c>
      <c r="D113" s="5">
        <f>(B113)-(C113)</f>
        <v>-560.88</v>
      </c>
      <c r="E113" s="6">
        <f>IF(C113=0,"",(B113)/(C113))</f>
        <v>0</v>
      </c>
      <c r="F113" s="5">
        <f>0</f>
        <v>0</v>
      </c>
      <c r="G113" s="5">
        <f>560.88</f>
        <v>560.88</v>
      </c>
      <c r="H113" s="5">
        <f>(F113)-(G113)</f>
        <v>-560.88</v>
      </c>
      <c r="I113" s="6">
        <f>IF(G113=0,"",(F113)/(G113))</f>
        <v>0</v>
      </c>
      <c r="J113" s="5">
        <f>0</f>
        <v>0</v>
      </c>
      <c r="K113" s="5">
        <f>560.88</f>
        <v>560.88</v>
      </c>
      <c r="L113" s="5">
        <f>(J113)-(K113)</f>
        <v>-560.88</v>
      </c>
      <c r="M113" s="6">
        <f>IF(K113=0,"",(J113)/(K113))</f>
        <v>0</v>
      </c>
      <c r="N113" s="5">
        <f>0</f>
        <v>0</v>
      </c>
      <c r="O113" s="5">
        <f>560.88</f>
        <v>560.88</v>
      </c>
      <c r="P113" s="5">
        <f>(N113)-(O113)</f>
        <v>-560.88</v>
      </c>
      <c r="Q113" s="6">
        <f>IF(O113=0,"",(N113)/(O113))</f>
        <v>0</v>
      </c>
      <c r="R113" s="5">
        <f>0</f>
        <v>0</v>
      </c>
      <c r="S113" s="5">
        <f>560.88</f>
        <v>560.88</v>
      </c>
      <c r="T113" s="5">
        <f>(R113)-(S113)</f>
        <v>-560.88</v>
      </c>
      <c r="U113" s="6">
        <f>IF(S113=0,"",(R113)/(S113))</f>
        <v>0</v>
      </c>
      <c r="V113" s="5">
        <f>((((B113)+(F113))+(J113))+(N113))+(R113)</f>
        <v>0</v>
      </c>
      <c r="W113" s="5">
        <f>((((C113)+(G113))+(K113))+(O113))+(S113)</f>
        <v>2804.4</v>
      </c>
      <c r="X113" s="5">
        <f>(V113)-(W113)</f>
        <v>-2804.4</v>
      </c>
      <c r="Y113" s="6">
        <f>IF(W113=0,"",(V113)/(W113))</f>
        <v>0</v>
      </c>
    </row>
    <row r="114" spans="1:25">
      <c r="A114" s="3" t="s">
        <v>120</v>
      </c>
      <c r="B114" s="7">
        <f>((B111)+(B112))+(B113)</f>
        <v>0</v>
      </c>
      <c r="C114" s="7">
        <f>((C111)+(C112))+(C113)</f>
        <v>1602.5100000000002</v>
      </c>
      <c r="D114" s="7">
        <f>(B114)-(C114)</f>
        <v>-1602.5100000000002</v>
      </c>
      <c r="E114" s="8">
        <f>IF(C114=0,"",(B114)/(C114))</f>
        <v>0</v>
      </c>
      <c r="F114" s="7">
        <f>((F111)+(F112))+(F113)</f>
        <v>0</v>
      </c>
      <c r="G114" s="7">
        <f>((G111)+(G112))+(G113)</f>
        <v>1602.5100000000002</v>
      </c>
      <c r="H114" s="7">
        <f>(F114)-(G114)</f>
        <v>-1602.5100000000002</v>
      </c>
      <c r="I114" s="8">
        <f>IF(G114=0,"",(F114)/(G114))</f>
        <v>0</v>
      </c>
      <c r="J114" s="7">
        <f>((J111)+(J112))+(J113)</f>
        <v>0</v>
      </c>
      <c r="K114" s="7">
        <f>((K111)+(K112))+(K113)</f>
        <v>1602.5100000000002</v>
      </c>
      <c r="L114" s="7">
        <f>(J114)-(K114)</f>
        <v>-1602.5100000000002</v>
      </c>
      <c r="M114" s="8">
        <f>IF(K114=0,"",(J114)/(K114))</f>
        <v>0</v>
      </c>
      <c r="N114" s="7">
        <f>((N111)+(N112))+(N113)</f>
        <v>0</v>
      </c>
      <c r="O114" s="7">
        <f>((O111)+(O112))+(O113)</f>
        <v>1602.5100000000002</v>
      </c>
      <c r="P114" s="7">
        <f>(N114)-(O114)</f>
        <v>-1602.5100000000002</v>
      </c>
      <c r="Q114" s="8">
        <f>IF(O114=0,"",(N114)/(O114))</f>
        <v>0</v>
      </c>
      <c r="R114" s="7">
        <f>((R111)+(R112))+(R113)</f>
        <v>0</v>
      </c>
      <c r="S114" s="7">
        <f>((S111)+(S112))+(S113)</f>
        <v>1602.5100000000002</v>
      </c>
      <c r="T114" s="7">
        <f>(R114)-(S114)</f>
        <v>-1602.5100000000002</v>
      </c>
      <c r="U114" s="8">
        <f>IF(S114=0,"",(R114)/(S114))</f>
        <v>0</v>
      </c>
      <c r="V114" s="7">
        <f>((((B114)+(F114))+(J114))+(N114))+(R114)</f>
        <v>0</v>
      </c>
      <c r="W114" s="7">
        <f>((((C114)+(G114))+(K114))+(O114))+(S114)</f>
        <v>8012.5500000000011</v>
      </c>
      <c r="X114" s="7">
        <f>(V114)-(W114)</f>
        <v>-8012.5500000000011</v>
      </c>
      <c r="Y114" s="8">
        <f>IF(W114=0,"",(V114)/(W114))</f>
        <v>0</v>
      </c>
    </row>
    <row r="115" spans="1:25">
      <c r="A115" s="3" t="s">
        <v>121</v>
      </c>
      <c r="B115" s="4"/>
      <c r="C115" s="4"/>
      <c r="D115" s="5">
        <f>(B115)-(C115)</f>
        <v>0</v>
      </c>
      <c r="E115" s="6" t="str">
        <f>IF(C115=0,"",(B115)/(C115))</f>
        <v/>
      </c>
      <c r="F115" s="4"/>
      <c r="G115" s="4"/>
      <c r="H115" s="5">
        <f>(F115)-(G115)</f>
        <v>0</v>
      </c>
      <c r="I115" s="6" t="str">
        <f>IF(G115=0,"",(F115)/(G115))</f>
        <v/>
      </c>
      <c r="J115" s="4"/>
      <c r="K115" s="4"/>
      <c r="L115" s="5">
        <f>(J115)-(K115)</f>
        <v>0</v>
      </c>
      <c r="M115" s="6" t="str">
        <f>IF(K115=0,"",(J115)/(K115))</f>
        <v/>
      </c>
      <c r="N115" s="4"/>
      <c r="O115" s="4"/>
      <c r="P115" s="5">
        <f>(N115)-(O115)</f>
        <v>0</v>
      </c>
      <c r="Q115" s="6" t="str">
        <f>IF(O115=0,"",(N115)/(O115))</f>
        <v/>
      </c>
      <c r="R115" s="4"/>
      <c r="S115" s="4"/>
      <c r="T115" s="5">
        <f>(R115)-(S115)</f>
        <v>0</v>
      </c>
      <c r="U115" s="6" t="str">
        <f>IF(S115=0,"",(R115)/(S115))</f>
        <v/>
      </c>
      <c r="V115" s="5">
        <f>((((B115)+(F115))+(J115))+(N115))+(R115)</f>
        <v>0</v>
      </c>
      <c r="W115" s="5">
        <f>((((C115)+(G115))+(K115))+(O115))+(S115)</f>
        <v>0</v>
      </c>
      <c r="X115" s="5">
        <f>(V115)-(W115)</f>
        <v>0</v>
      </c>
      <c r="Y115" s="6" t="str">
        <f>IF(W115=0,"",(V115)/(W115))</f>
        <v/>
      </c>
    </row>
    <row r="116" spans="1:25">
      <c r="A116" s="3" t="s">
        <v>122</v>
      </c>
      <c r="B116" s="5">
        <f>0</f>
        <v>0</v>
      </c>
      <c r="C116" s="5">
        <f>290</f>
        <v>290</v>
      </c>
      <c r="D116" s="5">
        <f>(B116)-(C116)</f>
        <v>-290</v>
      </c>
      <c r="E116" s="6">
        <f>IF(C116=0,"",(B116)/(C116))</f>
        <v>0</v>
      </c>
      <c r="F116" s="5">
        <f>0</f>
        <v>0</v>
      </c>
      <c r="G116" s="5">
        <f>290</f>
        <v>290</v>
      </c>
      <c r="H116" s="5">
        <f>(F116)-(G116)</f>
        <v>-290</v>
      </c>
      <c r="I116" s="6">
        <f>IF(G116=0,"",(F116)/(G116))</f>
        <v>0</v>
      </c>
      <c r="J116" s="5">
        <f>0</f>
        <v>0</v>
      </c>
      <c r="K116" s="5">
        <f>290</f>
        <v>290</v>
      </c>
      <c r="L116" s="5">
        <f>(J116)-(K116)</f>
        <v>-290</v>
      </c>
      <c r="M116" s="6">
        <f>IF(K116=0,"",(J116)/(K116))</f>
        <v>0</v>
      </c>
      <c r="N116" s="5">
        <f>0</f>
        <v>0</v>
      </c>
      <c r="O116" s="5">
        <f>290</f>
        <v>290</v>
      </c>
      <c r="P116" s="5">
        <f>(N116)-(O116)</f>
        <v>-290</v>
      </c>
      <c r="Q116" s="6">
        <f>IF(O116=0,"",(N116)/(O116))</f>
        <v>0</v>
      </c>
      <c r="R116" s="5">
        <f>0</f>
        <v>0</v>
      </c>
      <c r="S116" s="5">
        <f>290</f>
        <v>290</v>
      </c>
      <c r="T116" s="5">
        <f>(R116)-(S116)</f>
        <v>-290</v>
      </c>
      <c r="U116" s="6">
        <f>IF(S116=0,"",(R116)/(S116))</f>
        <v>0</v>
      </c>
      <c r="V116" s="5">
        <f>((((B116)+(F116))+(J116))+(N116))+(R116)</f>
        <v>0</v>
      </c>
      <c r="W116" s="5">
        <f>((((C116)+(G116))+(K116))+(O116))+(S116)</f>
        <v>1450</v>
      </c>
      <c r="X116" s="5">
        <f>(V116)-(W116)</f>
        <v>-1450</v>
      </c>
      <c r="Y116" s="6">
        <f>IF(W116=0,"",(V116)/(W116))</f>
        <v>0</v>
      </c>
    </row>
    <row r="117" spans="1:25">
      <c r="A117" s="3" t="s">
        <v>123</v>
      </c>
      <c r="B117" s="5">
        <f>0</f>
        <v>0</v>
      </c>
      <c r="C117" s="5">
        <f>156.17</f>
        <v>156.16999999999999</v>
      </c>
      <c r="D117" s="5">
        <f>(B117)-(C117)</f>
        <v>-156.16999999999999</v>
      </c>
      <c r="E117" s="6">
        <f>IF(C117=0,"",(B117)/(C117))</f>
        <v>0</v>
      </c>
      <c r="F117" s="5">
        <f>0</f>
        <v>0</v>
      </c>
      <c r="G117" s="5">
        <f>156.17</f>
        <v>156.16999999999999</v>
      </c>
      <c r="H117" s="5">
        <f>(F117)-(G117)</f>
        <v>-156.16999999999999</v>
      </c>
      <c r="I117" s="6">
        <f>IF(G117=0,"",(F117)/(G117))</f>
        <v>0</v>
      </c>
      <c r="J117" s="5">
        <f>0</f>
        <v>0</v>
      </c>
      <c r="K117" s="5">
        <f>156.17</f>
        <v>156.16999999999999</v>
      </c>
      <c r="L117" s="5">
        <f>(J117)-(K117)</f>
        <v>-156.16999999999999</v>
      </c>
      <c r="M117" s="6">
        <f>IF(K117=0,"",(J117)/(K117))</f>
        <v>0</v>
      </c>
      <c r="N117" s="5">
        <f>0</f>
        <v>0</v>
      </c>
      <c r="O117" s="5">
        <f>156.17</f>
        <v>156.16999999999999</v>
      </c>
      <c r="P117" s="5">
        <f>(N117)-(O117)</f>
        <v>-156.16999999999999</v>
      </c>
      <c r="Q117" s="6">
        <f>IF(O117=0,"",(N117)/(O117))</f>
        <v>0</v>
      </c>
      <c r="R117" s="5">
        <f>0</f>
        <v>0</v>
      </c>
      <c r="S117" s="5">
        <f>156.17</f>
        <v>156.16999999999999</v>
      </c>
      <c r="T117" s="5">
        <f>(R117)-(S117)</f>
        <v>-156.16999999999999</v>
      </c>
      <c r="U117" s="6">
        <f>IF(S117=0,"",(R117)/(S117))</f>
        <v>0</v>
      </c>
      <c r="V117" s="5">
        <f>((((B117)+(F117))+(J117))+(N117))+(R117)</f>
        <v>0</v>
      </c>
      <c r="W117" s="5">
        <f>((((C117)+(G117))+(K117))+(O117))+(S117)</f>
        <v>780.84999999999991</v>
      </c>
      <c r="X117" s="5">
        <f>(V117)-(W117)</f>
        <v>-780.84999999999991</v>
      </c>
      <c r="Y117" s="6">
        <f>IF(W117=0,"",(V117)/(W117))</f>
        <v>0</v>
      </c>
    </row>
    <row r="118" spans="1:25">
      <c r="A118" s="3" t="s">
        <v>124</v>
      </c>
      <c r="B118" s="7">
        <f>((B115)+(B116))+(B117)</f>
        <v>0</v>
      </c>
      <c r="C118" s="7">
        <f>((C115)+(C116))+(C117)</f>
        <v>446.16999999999996</v>
      </c>
      <c r="D118" s="7">
        <f>(B118)-(C118)</f>
        <v>-446.16999999999996</v>
      </c>
      <c r="E118" s="8">
        <f>IF(C118=0,"",(B118)/(C118))</f>
        <v>0</v>
      </c>
      <c r="F118" s="7">
        <f>((F115)+(F116))+(F117)</f>
        <v>0</v>
      </c>
      <c r="G118" s="7">
        <f>((G115)+(G116))+(G117)</f>
        <v>446.16999999999996</v>
      </c>
      <c r="H118" s="7">
        <f>(F118)-(G118)</f>
        <v>-446.16999999999996</v>
      </c>
      <c r="I118" s="8">
        <f>IF(G118=0,"",(F118)/(G118))</f>
        <v>0</v>
      </c>
      <c r="J118" s="7">
        <f>((J115)+(J116))+(J117)</f>
        <v>0</v>
      </c>
      <c r="K118" s="7">
        <f>((K115)+(K116))+(K117)</f>
        <v>446.16999999999996</v>
      </c>
      <c r="L118" s="7">
        <f>(J118)-(K118)</f>
        <v>-446.16999999999996</v>
      </c>
      <c r="M118" s="8">
        <f>IF(K118=0,"",(J118)/(K118))</f>
        <v>0</v>
      </c>
      <c r="N118" s="7">
        <f>((N115)+(N116))+(N117)</f>
        <v>0</v>
      </c>
      <c r="O118" s="7">
        <f>((O115)+(O116))+(O117)</f>
        <v>446.16999999999996</v>
      </c>
      <c r="P118" s="7">
        <f>(N118)-(O118)</f>
        <v>-446.16999999999996</v>
      </c>
      <c r="Q118" s="8">
        <f>IF(O118=0,"",(N118)/(O118))</f>
        <v>0</v>
      </c>
      <c r="R118" s="7">
        <f>((R115)+(R116))+(R117)</f>
        <v>0</v>
      </c>
      <c r="S118" s="7">
        <f>((S115)+(S116))+(S117)</f>
        <v>446.16999999999996</v>
      </c>
      <c r="T118" s="7">
        <f>(R118)-(S118)</f>
        <v>-446.16999999999996</v>
      </c>
      <c r="U118" s="8">
        <f>IF(S118=0,"",(R118)/(S118))</f>
        <v>0</v>
      </c>
      <c r="V118" s="7">
        <f>((((B118)+(F118))+(J118))+(N118))+(R118)</f>
        <v>0</v>
      </c>
      <c r="W118" s="7">
        <f>((((C118)+(G118))+(K118))+(O118))+(S118)</f>
        <v>2230.85</v>
      </c>
      <c r="X118" s="7">
        <f>(V118)-(W118)</f>
        <v>-2230.85</v>
      </c>
      <c r="Y118" s="8">
        <f>IF(W118=0,"",(V118)/(W118))</f>
        <v>0</v>
      </c>
    </row>
    <row r="119" spans="1:25">
      <c r="A119" s="3" t="s">
        <v>125</v>
      </c>
      <c r="B119" s="4"/>
      <c r="C119" s="4"/>
      <c r="D119" s="5">
        <f>(B119)-(C119)</f>
        <v>0</v>
      </c>
      <c r="E119" s="6" t="str">
        <f>IF(C119=0,"",(B119)/(C119))</f>
        <v/>
      </c>
      <c r="F119" s="4"/>
      <c r="G119" s="4"/>
      <c r="H119" s="5">
        <f>(F119)-(G119)</f>
        <v>0</v>
      </c>
      <c r="I119" s="6" t="str">
        <f>IF(G119=0,"",(F119)/(G119))</f>
        <v/>
      </c>
      <c r="J119" s="4"/>
      <c r="K119" s="4"/>
      <c r="L119" s="5">
        <f>(J119)-(K119)</f>
        <v>0</v>
      </c>
      <c r="M119" s="6" t="str">
        <f>IF(K119=0,"",(J119)/(K119))</f>
        <v/>
      </c>
      <c r="N119" s="4"/>
      <c r="O119" s="4"/>
      <c r="P119" s="5">
        <f>(N119)-(O119)</f>
        <v>0</v>
      </c>
      <c r="Q119" s="6" t="str">
        <f>IF(O119=0,"",(N119)/(O119))</f>
        <v/>
      </c>
      <c r="R119" s="4"/>
      <c r="S119" s="4"/>
      <c r="T119" s="5">
        <f>(R119)-(S119)</f>
        <v>0</v>
      </c>
      <c r="U119" s="6" t="str">
        <f>IF(S119=0,"",(R119)/(S119))</f>
        <v/>
      </c>
      <c r="V119" s="5">
        <f>((((B119)+(F119))+(J119))+(N119))+(R119)</f>
        <v>0</v>
      </c>
      <c r="W119" s="5">
        <f>((((C119)+(G119))+(K119))+(O119))+(S119)</f>
        <v>0</v>
      </c>
      <c r="X119" s="5">
        <f>(V119)-(W119)</f>
        <v>0</v>
      </c>
      <c r="Y119" s="6" t="str">
        <f>IF(W119=0,"",(V119)/(W119))</f>
        <v/>
      </c>
    </row>
    <row r="120" spans="1:25">
      <c r="A120" s="3" t="s">
        <v>126</v>
      </c>
      <c r="B120" s="5">
        <f>0</f>
        <v>0</v>
      </c>
      <c r="C120" s="5">
        <f>833.08</f>
        <v>833.08</v>
      </c>
      <c r="D120" s="5">
        <f>(B120)-(C120)</f>
        <v>-833.08</v>
      </c>
      <c r="E120" s="6">
        <f>IF(C120=0,"",(B120)/(C120))</f>
        <v>0</v>
      </c>
      <c r="F120" s="5">
        <f>-562.05</f>
        <v>-562.04999999999995</v>
      </c>
      <c r="G120" s="5">
        <f>833.08</f>
        <v>833.08</v>
      </c>
      <c r="H120" s="5">
        <f>(F120)-(G120)</f>
        <v>-1395.13</v>
      </c>
      <c r="I120" s="6">
        <f>IF(G120=0,"",(F120)/(G120))</f>
        <v>-0.67466509818984965</v>
      </c>
      <c r="J120" s="5">
        <f>0</f>
        <v>0</v>
      </c>
      <c r="K120" s="5">
        <f>833.08</f>
        <v>833.08</v>
      </c>
      <c r="L120" s="5">
        <f>(J120)-(K120)</f>
        <v>-833.08</v>
      </c>
      <c r="M120" s="6">
        <f>IF(K120=0,"",(J120)/(K120))</f>
        <v>0</v>
      </c>
      <c r="N120" s="5">
        <f>0</f>
        <v>0</v>
      </c>
      <c r="O120" s="5">
        <f>833.08</f>
        <v>833.08</v>
      </c>
      <c r="P120" s="5">
        <f>(N120)-(O120)</f>
        <v>-833.08</v>
      </c>
      <c r="Q120" s="6">
        <f>IF(O120=0,"",(N120)/(O120))</f>
        <v>0</v>
      </c>
      <c r="R120" s="5">
        <f>0</f>
        <v>0</v>
      </c>
      <c r="S120" s="5">
        <f>833.08</f>
        <v>833.08</v>
      </c>
      <c r="T120" s="5">
        <f>(R120)-(S120)</f>
        <v>-833.08</v>
      </c>
      <c r="U120" s="6">
        <f>IF(S120=0,"",(R120)/(S120))</f>
        <v>0</v>
      </c>
      <c r="V120" s="5">
        <f>((((B120)+(F120))+(J120))+(N120))+(R120)</f>
        <v>-562.04999999999995</v>
      </c>
      <c r="W120" s="5">
        <f>((((C120)+(G120))+(K120))+(O120))+(S120)</f>
        <v>4165.4000000000005</v>
      </c>
      <c r="X120" s="5">
        <f>(V120)-(W120)</f>
        <v>-4727.4500000000007</v>
      </c>
      <c r="Y120" s="6">
        <f>IF(W120=0,"",(V120)/(W120))</f>
        <v>-0.13493301963796991</v>
      </c>
    </row>
    <row r="121" spans="1:25">
      <c r="A121" s="3" t="s">
        <v>127</v>
      </c>
      <c r="B121" s="5">
        <f>0</f>
        <v>0</v>
      </c>
      <c r="C121" s="5">
        <f>448.58</f>
        <v>448.58</v>
      </c>
      <c r="D121" s="5">
        <f>(B121)-(C121)</f>
        <v>-448.58</v>
      </c>
      <c r="E121" s="6">
        <f>IF(C121=0,"",(B121)/(C121))</f>
        <v>0</v>
      </c>
      <c r="F121" s="5">
        <f>-302.64</f>
        <v>-302.64</v>
      </c>
      <c r="G121" s="5">
        <f>448.58</f>
        <v>448.58</v>
      </c>
      <c r="H121" s="5">
        <f>(F121)-(G121)</f>
        <v>-751.22</v>
      </c>
      <c r="I121" s="6">
        <f>IF(G121=0,"",(F121)/(G121))</f>
        <v>-0.67466226759998216</v>
      </c>
      <c r="J121" s="5">
        <f>0</f>
        <v>0</v>
      </c>
      <c r="K121" s="5">
        <f>448.58</f>
        <v>448.58</v>
      </c>
      <c r="L121" s="5">
        <f>(J121)-(K121)</f>
        <v>-448.58</v>
      </c>
      <c r="M121" s="6">
        <f>IF(K121=0,"",(J121)/(K121))</f>
        <v>0</v>
      </c>
      <c r="N121" s="5">
        <f>0</f>
        <v>0</v>
      </c>
      <c r="O121" s="5">
        <f>448.58</f>
        <v>448.58</v>
      </c>
      <c r="P121" s="5">
        <f>(N121)-(O121)</f>
        <v>-448.58</v>
      </c>
      <c r="Q121" s="6">
        <f>IF(O121=0,"",(N121)/(O121))</f>
        <v>0</v>
      </c>
      <c r="R121" s="5">
        <f>0</f>
        <v>0</v>
      </c>
      <c r="S121" s="5">
        <f>448.58</f>
        <v>448.58</v>
      </c>
      <c r="T121" s="5">
        <f>(R121)-(S121)</f>
        <v>-448.58</v>
      </c>
      <c r="U121" s="6">
        <f>IF(S121=0,"",(R121)/(S121))</f>
        <v>0</v>
      </c>
      <c r="V121" s="5">
        <f>((((B121)+(F121))+(J121))+(N121))+(R121)</f>
        <v>-302.64</v>
      </c>
      <c r="W121" s="5">
        <f>((((C121)+(G121))+(K121))+(O121))+(S121)</f>
        <v>2242.9</v>
      </c>
      <c r="X121" s="5">
        <f>(V121)-(W121)</f>
        <v>-2545.54</v>
      </c>
      <c r="Y121" s="6">
        <f>IF(W121=0,"",(V121)/(W121))</f>
        <v>-0.13493245351999641</v>
      </c>
    </row>
    <row r="122" spans="1:25">
      <c r="A122" s="3" t="s">
        <v>128</v>
      </c>
      <c r="B122" s="5">
        <f>0</f>
        <v>0</v>
      </c>
      <c r="C122" s="4"/>
      <c r="D122" s="5">
        <f>(B122)-(C122)</f>
        <v>0</v>
      </c>
      <c r="E122" s="6" t="str">
        <f>IF(C122=0,"",(B122)/(C122))</f>
        <v/>
      </c>
      <c r="F122" s="5">
        <f>0</f>
        <v>0</v>
      </c>
      <c r="G122" s="4"/>
      <c r="H122" s="5">
        <f>(F122)-(G122)</f>
        <v>0</v>
      </c>
      <c r="I122" s="6" t="str">
        <f>IF(G122=0,"",(F122)/(G122))</f>
        <v/>
      </c>
      <c r="J122" s="5">
        <f>0</f>
        <v>0</v>
      </c>
      <c r="K122" s="4"/>
      <c r="L122" s="5">
        <f>(J122)-(K122)</f>
        <v>0</v>
      </c>
      <c r="M122" s="6" t="str">
        <f>IF(K122=0,"",(J122)/(K122))</f>
        <v/>
      </c>
      <c r="N122" s="5">
        <f>0</f>
        <v>0</v>
      </c>
      <c r="O122" s="4"/>
      <c r="P122" s="5">
        <f>(N122)-(O122)</f>
        <v>0</v>
      </c>
      <c r="Q122" s="6" t="str">
        <f>IF(O122=0,"",(N122)/(O122))</f>
        <v/>
      </c>
      <c r="R122" s="5">
        <f>0</f>
        <v>0</v>
      </c>
      <c r="S122" s="4"/>
      <c r="T122" s="5">
        <f>(R122)-(S122)</f>
        <v>0</v>
      </c>
      <c r="U122" s="6" t="str">
        <f>IF(S122=0,"",(R122)/(S122))</f>
        <v/>
      </c>
      <c r="V122" s="5">
        <f>((((B122)+(F122))+(J122))+(N122))+(R122)</f>
        <v>0</v>
      </c>
      <c r="W122" s="5">
        <f>((((C122)+(G122))+(K122))+(O122))+(S122)</f>
        <v>0</v>
      </c>
      <c r="X122" s="5">
        <f>(V122)-(W122)</f>
        <v>0</v>
      </c>
      <c r="Y122" s="6" t="str">
        <f>IF(W122=0,"",(V122)/(W122))</f>
        <v/>
      </c>
    </row>
    <row r="123" spans="1:25">
      <c r="A123" s="3" t="s">
        <v>129</v>
      </c>
      <c r="B123" s="7">
        <f>(((B119)+(B120))+(B121))+(B122)</f>
        <v>0</v>
      </c>
      <c r="C123" s="7">
        <f>(((C119)+(C120))+(C121))+(C122)</f>
        <v>1281.6600000000001</v>
      </c>
      <c r="D123" s="7">
        <f>(B123)-(C123)</f>
        <v>-1281.6600000000001</v>
      </c>
      <c r="E123" s="8">
        <f>IF(C123=0,"",(B123)/(C123))</f>
        <v>0</v>
      </c>
      <c r="F123" s="7">
        <f>(((F119)+(F120))+(F121))+(F122)</f>
        <v>-864.68999999999994</v>
      </c>
      <c r="G123" s="7">
        <f>(((G119)+(G120))+(G121))+(G122)</f>
        <v>1281.6600000000001</v>
      </c>
      <c r="H123" s="7">
        <f>(F123)-(G123)</f>
        <v>-2146.35</v>
      </c>
      <c r="I123" s="8">
        <f>IF(G123=0,"",(F123)/(G123))</f>
        <v>-0.67466410748560457</v>
      </c>
      <c r="J123" s="7">
        <f>(((J119)+(J120))+(J121))+(J122)</f>
        <v>0</v>
      </c>
      <c r="K123" s="7">
        <f>(((K119)+(K120))+(K121))+(K122)</f>
        <v>1281.6600000000001</v>
      </c>
      <c r="L123" s="7">
        <f>(J123)-(K123)</f>
        <v>-1281.6600000000001</v>
      </c>
      <c r="M123" s="8">
        <f>IF(K123=0,"",(J123)/(K123))</f>
        <v>0</v>
      </c>
      <c r="N123" s="7">
        <f>(((N119)+(N120))+(N121))+(N122)</f>
        <v>0</v>
      </c>
      <c r="O123" s="7">
        <f>(((O119)+(O120))+(O121))+(O122)</f>
        <v>1281.6600000000001</v>
      </c>
      <c r="P123" s="7">
        <f>(N123)-(O123)</f>
        <v>-1281.6600000000001</v>
      </c>
      <c r="Q123" s="8">
        <f>IF(O123=0,"",(N123)/(O123))</f>
        <v>0</v>
      </c>
      <c r="R123" s="7">
        <f>(((R119)+(R120))+(R121))+(R122)</f>
        <v>0</v>
      </c>
      <c r="S123" s="7">
        <f>(((S119)+(S120))+(S121))+(S122)</f>
        <v>1281.6600000000001</v>
      </c>
      <c r="T123" s="7">
        <f>(R123)-(S123)</f>
        <v>-1281.6600000000001</v>
      </c>
      <c r="U123" s="8">
        <f>IF(S123=0,"",(R123)/(S123))</f>
        <v>0</v>
      </c>
      <c r="V123" s="7">
        <f>((((B123)+(F123))+(J123))+(N123))+(R123)</f>
        <v>-864.68999999999994</v>
      </c>
      <c r="W123" s="7">
        <f>((((C123)+(G123))+(K123))+(O123))+(S123)</f>
        <v>6408.3</v>
      </c>
      <c r="X123" s="7">
        <f>(V123)-(W123)</f>
        <v>-7272.99</v>
      </c>
      <c r="Y123" s="8">
        <f>IF(W123=0,"",(V123)/(W123))</f>
        <v>-0.13493282149712091</v>
      </c>
    </row>
    <row r="124" spans="1:25">
      <c r="A124" s="3" t="s">
        <v>130</v>
      </c>
      <c r="B124" s="4"/>
      <c r="C124" s="4"/>
      <c r="D124" s="5">
        <f>(B124)-(C124)</f>
        <v>0</v>
      </c>
      <c r="E124" s="6" t="str">
        <f>IF(C124=0,"",(B124)/(C124))</f>
        <v/>
      </c>
      <c r="F124" s="4"/>
      <c r="G124" s="4"/>
      <c r="H124" s="5">
        <f>(F124)-(G124)</f>
        <v>0</v>
      </c>
      <c r="I124" s="6" t="str">
        <f>IF(G124=0,"",(F124)/(G124))</f>
        <v/>
      </c>
      <c r="J124" s="4"/>
      <c r="K124" s="4"/>
      <c r="L124" s="5">
        <f>(J124)-(K124)</f>
        <v>0</v>
      </c>
      <c r="M124" s="6" t="str">
        <f>IF(K124=0,"",(J124)/(K124))</f>
        <v/>
      </c>
      <c r="N124" s="4"/>
      <c r="O124" s="4"/>
      <c r="P124" s="5">
        <f>(N124)-(O124)</f>
        <v>0</v>
      </c>
      <c r="Q124" s="6" t="str">
        <f>IF(O124=0,"",(N124)/(O124))</f>
        <v/>
      </c>
      <c r="R124" s="4"/>
      <c r="S124" s="4"/>
      <c r="T124" s="5">
        <f>(R124)-(S124)</f>
        <v>0</v>
      </c>
      <c r="U124" s="6" t="str">
        <f>IF(S124=0,"",(R124)/(S124))</f>
        <v/>
      </c>
      <c r="V124" s="5">
        <f>((((B124)+(F124))+(J124))+(N124))+(R124)</f>
        <v>0</v>
      </c>
      <c r="W124" s="5">
        <f>((((C124)+(G124))+(K124))+(O124))+(S124)</f>
        <v>0</v>
      </c>
      <c r="X124" s="5">
        <f>(V124)-(W124)</f>
        <v>0</v>
      </c>
      <c r="Y124" s="6" t="str">
        <f>IF(W124=0,"",(V124)/(W124))</f>
        <v/>
      </c>
    </row>
    <row r="125" spans="1:25">
      <c r="A125" s="3" t="s">
        <v>131</v>
      </c>
      <c r="B125" s="5">
        <f>0</f>
        <v>0</v>
      </c>
      <c r="C125" s="5">
        <f>2979.17</f>
        <v>2979.17</v>
      </c>
      <c r="D125" s="5">
        <f>(B125)-(C125)</f>
        <v>-2979.17</v>
      </c>
      <c r="E125" s="6">
        <f>IF(C125=0,"",(B125)/(C125))</f>
        <v>0</v>
      </c>
      <c r="F125" s="5">
        <f>0</f>
        <v>0</v>
      </c>
      <c r="G125" s="5">
        <f>2979.17</f>
        <v>2979.17</v>
      </c>
      <c r="H125" s="5">
        <f>(F125)-(G125)</f>
        <v>-2979.17</v>
      </c>
      <c r="I125" s="6">
        <f>IF(G125=0,"",(F125)/(G125))</f>
        <v>0</v>
      </c>
      <c r="J125" s="5">
        <f>0</f>
        <v>0</v>
      </c>
      <c r="K125" s="5">
        <f>2979.17</f>
        <v>2979.17</v>
      </c>
      <c r="L125" s="5">
        <f>(J125)-(K125)</f>
        <v>-2979.17</v>
      </c>
      <c r="M125" s="6">
        <f>IF(K125=0,"",(J125)/(K125))</f>
        <v>0</v>
      </c>
      <c r="N125" s="5">
        <f>3189.06</f>
        <v>3189.06</v>
      </c>
      <c r="O125" s="5">
        <f>2979.17</f>
        <v>2979.17</v>
      </c>
      <c r="P125" s="5">
        <f>(N125)-(O125)</f>
        <v>209.88999999999987</v>
      </c>
      <c r="Q125" s="6">
        <f>IF(O125=0,"",(N125)/(O125))</f>
        <v>1.0704525085846057</v>
      </c>
      <c r="R125" s="5">
        <f>0</f>
        <v>0</v>
      </c>
      <c r="S125" s="5">
        <f>2979.17</f>
        <v>2979.17</v>
      </c>
      <c r="T125" s="5">
        <f>(R125)-(S125)</f>
        <v>-2979.17</v>
      </c>
      <c r="U125" s="6">
        <f>IF(S125=0,"",(R125)/(S125))</f>
        <v>0</v>
      </c>
      <c r="V125" s="5">
        <f>((((B125)+(F125))+(J125))+(N125))+(R125)</f>
        <v>3189.06</v>
      </c>
      <c r="W125" s="5">
        <f>((((C125)+(G125))+(K125))+(O125))+(S125)</f>
        <v>14895.85</v>
      </c>
      <c r="X125" s="5">
        <f>(V125)-(W125)</f>
        <v>-11706.79</v>
      </c>
      <c r="Y125" s="6">
        <f>IF(W125=0,"",(V125)/(W125))</f>
        <v>0.21409050171692115</v>
      </c>
    </row>
    <row r="126" spans="1:25">
      <c r="A126" s="3" t="s">
        <v>132</v>
      </c>
      <c r="B126" s="5">
        <f>0</f>
        <v>0</v>
      </c>
      <c r="C126" s="5">
        <f>1604.17</f>
        <v>1604.17</v>
      </c>
      <c r="D126" s="5">
        <f>(B126)-(C126)</f>
        <v>-1604.17</v>
      </c>
      <c r="E126" s="6">
        <f>IF(C126=0,"",(B126)/(C126))</f>
        <v>0</v>
      </c>
      <c r="F126" s="5">
        <f>0</f>
        <v>0</v>
      </c>
      <c r="G126" s="5">
        <f>1604.17</f>
        <v>1604.17</v>
      </c>
      <c r="H126" s="5">
        <f>(F126)-(G126)</f>
        <v>-1604.17</v>
      </c>
      <c r="I126" s="6">
        <f>IF(G126=0,"",(F126)/(G126))</f>
        <v>0</v>
      </c>
      <c r="J126" s="5">
        <f>0</f>
        <v>0</v>
      </c>
      <c r="K126" s="5">
        <f>1604.17</f>
        <v>1604.17</v>
      </c>
      <c r="L126" s="5">
        <f>(J126)-(K126)</f>
        <v>-1604.17</v>
      </c>
      <c r="M126" s="6">
        <f>IF(K126=0,"",(J126)/(K126))</f>
        <v>0</v>
      </c>
      <c r="N126" s="5">
        <f>1717.19</f>
        <v>1717.19</v>
      </c>
      <c r="O126" s="5">
        <f>1604.17</f>
        <v>1604.17</v>
      </c>
      <c r="P126" s="5">
        <f>(N126)-(O126)</f>
        <v>113.01999999999998</v>
      </c>
      <c r="Q126" s="6">
        <f>IF(O126=0,"",(N126)/(O126))</f>
        <v>1.0704538795763541</v>
      </c>
      <c r="R126" s="5">
        <f>0</f>
        <v>0</v>
      </c>
      <c r="S126" s="5">
        <f>1604.17</f>
        <v>1604.17</v>
      </c>
      <c r="T126" s="5">
        <f>(R126)-(S126)</f>
        <v>-1604.17</v>
      </c>
      <c r="U126" s="6">
        <f>IF(S126=0,"",(R126)/(S126))</f>
        <v>0</v>
      </c>
      <c r="V126" s="5">
        <f>((((B126)+(F126))+(J126))+(N126))+(R126)</f>
        <v>1717.19</v>
      </c>
      <c r="W126" s="5">
        <f>((((C126)+(G126))+(K126))+(O126))+(S126)</f>
        <v>8020.85</v>
      </c>
      <c r="X126" s="5">
        <f>(V126)-(W126)</f>
        <v>-6303.66</v>
      </c>
      <c r="Y126" s="6">
        <f>IF(W126=0,"",(V126)/(W126))</f>
        <v>0.21409077591527081</v>
      </c>
    </row>
    <row r="127" spans="1:25">
      <c r="A127" s="3" t="s">
        <v>133</v>
      </c>
      <c r="B127" s="5">
        <f>0</f>
        <v>0</v>
      </c>
      <c r="C127" s="4"/>
      <c r="D127" s="5">
        <f>(B127)-(C127)</f>
        <v>0</v>
      </c>
      <c r="E127" s="6" t="str">
        <f>IF(C127=0,"",(B127)/(C127))</f>
        <v/>
      </c>
      <c r="F127" s="5">
        <f>0</f>
        <v>0</v>
      </c>
      <c r="G127" s="4"/>
      <c r="H127" s="5">
        <f>(F127)-(G127)</f>
        <v>0</v>
      </c>
      <c r="I127" s="6" t="str">
        <f>IF(G127=0,"",(F127)/(G127))</f>
        <v/>
      </c>
      <c r="J127" s="5">
        <f>0</f>
        <v>0</v>
      </c>
      <c r="K127" s="4"/>
      <c r="L127" s="5">
        <f>(J127)-(K127)</f>
        <v>0</v>
      </c>
      <c r="M127" s="6" t="str">
        <f>IF(K127=0,"",(J127)/(K127))</f>
        <v/>
      </c>
      <c r="N127" s="5">
        <f>0</f>
        <v>0</v>
      </c>
      <c r="O127" s="4"/>
      <c r="P127" s="5">
        <f>(N127)-(O127)</f>
        <v>0</v>
      </c>
      <c r="Q127" s="6" t="str">
        <f>IF(O127=0,"",(N127)/(O127))</f>
        <v/>
      </c>
      <c r="R127" s="5">
        <f>0</f>
        <v>0</v>
      </c>
      <c r="S127" s="4"/>
      <c r="T127" s="5">
        <f>(R127)-(S127)</f>
        <v>0</v>
      </c>
      <c r="U127" s="6" t="str">
        <f>IF(S127=0,"",(R127)/(S127))</f>
        <v/>
      </c>
      <c r="V127" s="5">
        <f>((((B127)+(F127))+(J127))+(N127))+(R127)</f>
        <v>0</v>
      </c>
      <c r="W127" s="5">
        <f>((((C127)+(G127))+(K127))+(O127))+(S127)</f>
        <v>0</v>
      </c>
      <c r="X127" s="5">
        <f>(V127)-(W127)</f>
        <v>0</v>
      </c>
      <c r="Y127" s="6" t="str">
        <f>IF(W127=0,"",(V127)/(W127))</f>
        <v/>
      </c>
    </row>
    <row r="128" spans="1:25">
      <c r="A128" s="3" t="s">
        <v>134</v>
      </c>
      <c r="B128" s="7">
        <f>(((B124)+(B125))+(B126))+(B127)</f>
        <v>0</v>
      </c>
      <c r="C128" s="7">
        <f>(((C124)+(C125))+(C126))+(C127)</f>
        <v>4583.34</v>
      </c>
      <c r="D128" s="7">
        <f>(B128)-(C128)</f>
        <v>-4583.34</v>
      </c>
      <c r="E128" s="8">
        <f>IF(C128=0,"",(B128)/(C128))</f>
        <v>0</v>
      </c>
      <c r="F128" s="7">
        <f>(((F124)+(F125))+(F126))+(F127)</f>
        <v>0</v>
      </c>
      <c r="G128" s="7">
        <f>(((G124)+(G125))+(G126))+(G127)</f>
        <v>4583.34</v>
      </c>
      <c r="H128" s="7">
        <f>(F128)-(G128)</f>
        <v>-4583.34</v>
      </c>
      <c r="I128" s="8">
        <f>IF(G128=0,"",(F128)/(G128))</f>
        <v>0</v>
      </c>
      <c r="J128" s="7">
        <f>(((J124)+(J125))+(J126))+(J127)</f>
        <v>0</v>
      </c>
      <c r="K128" s="7">
        <f>(((K124)+(K125))+(K126))+(K127)</f>
        <v>4583.34</v>
      </c>
      <c r="L128" s="7">
        <f>(J128)-(K128)</f>
        <v>-4583.34</v>
      </c>
      <c r="M128" s="8">
        <f>IF(K128=0,"",(J128)/(K128))</f>
        <v>0</v>
      </c>
      <c r="N128" s="7">
        <f>(((N124)+(N125))+(N126))+(N127)</f>
        <v>4906.25</v>
      </c>
      <c r="O128" s="7">
        <f>(((O124)+(O125))+(O126))+(O127)</f>
        <v>4583.34</v>
      </c>
      <c r="P128" s="7">
        <f>(N128)-(O128)</f>
        <v>322.90999999999985</v>
      </c>
      <c r="Q128" s="8">
        <f>IF(O128=0,"",(N128)/(O128))</f>
        <v>1.0704529884320169</v>
      </c>
      <c r="R128" s="7">
        <f>(((R124)+(R125))+(R126))+(R127)</f>
        <v>0</v>
      </c>
      <c r="S128" s="7">
        <f>(((S124)+(S125))+(S126))+(S127)</f>
        <v>4583.34</v>
      </c>
      <c r="T128" s="7">
        <f>(R128)-(S128)</f>
        <v>-4583.34</v>
      </c>
      <c r="U128" s="8">
        <f>IF(S128=0,"",(R128)/(S128))</f>
        <v>0</v>
      </c>
      <c r="V128" s="7">
        <f>((((B128)+(F128))+(J128))+(N128))+(R128)</f>
        <v>4906.25</v>
      </c>
      <c r="W128" s="7">
        <f>((((C128)+(G128))+(K128))+(O128))+(S128)</f>
        <v>22916.7</v>
      </c>
      <c r="X128" s="7">
        <f>(V128)-(W128)</f>
        <v>-18010.45</v>
      </c>
      <c r="Y128" s="8">
        <f>IF(W128=0,"",(V128)/(W128))</f>
        <v>0.21409059768640337</v>
      </c>
    </row>
    <row r="129" spans="1:25">
      <c r="A129" s="3" t="s">
        <v>135</v>
      </c>
      <c r="B129" s="4"/>
      <c r="C129" s="4"/>
      <c r="D129" s="5">
        <f>(B129)-(C129)</f>
        <v>0</v>
      </c>
      <c r="E129" s="6" t="str">
        <f>IF(C129=0,"",(B129)/(C129))</f>
        <v/>
      </c>
      <c r="F129" s="4"/>
      <c r="G129" s="4"/>
      <c r="H129" s="5">
        <f>(F129)-(G129)</f>
        <v>0</v>
      </c>
      <c r="I129" s="6" t="str">
        <f>IF(G129=0,"",(F129)/(G129))</f>
        <v/>
      </c>
      <c r="J129" s="4"/>
      <c r="K129" s="4"/>
      <c r="L129" s="5">
        <f>(J129)-(K129)</f>
        <v>0</v>
      </c>
      <c r="M129" s="6" t="str">
        <f>IF(K129=0,"",(J129)/(K129))</f>
        <v/>
      </c>
      <c r="N129" s="4"/>
      <c r="O129" s="4"/>
      <c r="P129" s="5">
        <f>(N129)-(O129)</f>
        <v>0</v>
      </c>
      <c r="Q129" s="6" t="str">
        <f>IF(O129=0,"",(N129)/(O129))</f>
        <v/>
      </c>
      <c r="R129" s="4"/>
      <c r="S129" s="4"/>
      <c r="T129" s="5">
        <f>(R129)-(S129)</f>
        <v>0</v>
      </c>
      <c r="U129" s="6" t="str">
        <f>IF(S129=0,"",(R129)/(S129))</f>
        <v/>
      </c>
      <c r="V129" s="5">
        <f>((((B129)+(F129))+(J129))+(N129))+(R129)</f>
        <v>0</v>
      </c>
      <c r="W129" s="5">
        <f>((((C129)+(G129))+(K129))+(O129))+(S129)</f>
        <v>0</v>
      </c>
      <c r="X129" s="5">
        <f>(V129)-(W129)</f>
        <v>0</v>
      </c>
      <c r="Y129" s="6" t="str">
        <f>IF(W129=0,"",(V129)/(W129))</f>
        <v/>
      </c>
    </row>
    <row r="130" spans="1:25">
      <c r="A130" s="3" t="s">
        <v>136</v>
      </c>
      <c r="B130" s="5">
        <f>0</f>
        <v>0</v>
      </c>
      <c r="C130" s="5">
        <f>54.17</f>
        <v>54.17</v>
      </c>
      <c r="D130" s="5">
        <f>(B130)-(C130)</f>
        <v>-54.17</v>
      </c>
      <c r="E130" s="6">
        <f>IF(C130=0,"",(B130)/(C130))</f>
        <v>0</v>
      </c>
      <c r="F130" s="5">
        <f>0</f>
        <v>0</v>
      </c>
      <c r="G130" s="5">
        <f>54.17</f>
        <v>54.17</v>
      </c>
      <c r="H130" s="5">
        <f>(F130)-(G130)</f>
        <v>-54.17</v>
      </c>
      <c r="I130" s="6">
        <f>IF(G130=0,"",(F130)/(G130))</f>
        <v>0</v>
      </c>
      <c r="J130" s="5">
        <f>0</f>
        <v>0</v>
      </c>
      <c r="K130" s="5">
        <f>54.17</f>
        <v>54.17</v>
      </c>
      <c r="L130" s="5">
        <f>(J130)-(K130)</f>
        <v>-54.17</v>
      </c>
      <c r="M130" s="6">
        <f>IF(K130=0,"",(J130)/(K130))</f>
        <v>0</v>
      </c>
      <c r="N130" s="5">
        <f>0</f>
        <v>0</v>
      </c>
      <c r="O130" s="5">
        <f>54.17</f>
        <v>54.17</v>
      </c>
      <c r="P130" s="5">
        <f>(N130)-(O130)</f>
        <v>-54.17</v>
      </c>
      <c r="Q130" s="6">
        <f>IF(O130=0,"",(N130)/(O130))</f>
        <v>0</v>
      </c>
      <c r="R130" s="5">
        <f>182.65</f>
        <v>182.65</v>
      </c>
      <c r="S130" s="5">
        <f>54.17</f>
        <v>54.17</v>
      </c>
      <c r="T130" s="5">
        <f>(R130)-(S130)</f>
        <v>128.48000000000002</v>
      </c>
      <c r="U130" s="6">
        <f>IF(S130=0,"",(R130)/(S130))</f>
        <v>3.3717925050766109</v>
      </c>
      <c r="V130" s="5">
        <f>((((B130)+(F130))+(J130))+(N130))+(R130)</f>
        <v>182.65</v>
      </c>
      <c r="W130" s="5">
        <f>((((C130)+(G130))+(K130))+(O130))+(S130)</f>
        <v>270.85000000000002</v>
      </c>
      <c r="X130" s="5">
        <f>(V130)-(W130)</f>
        <v>-88.200000000000017</v>
      </c>
      <c r="Y130" s="6">
        <f>IF(W130=0,"",(V130)/(W130))</f>
        <v>0.67435850101532213</v>
      </c>
    </row>
    <row r="131" spans="1:25">
      <c r="A131" s="3" t="s">
        <v>137</v>
      </c>
      <c r="B131" s="5">
        <f>0</f>
        <v>0</v>
      </c>
      <c r="C131" s="5">
        <f>29.17</f>
        <v>29.17</v>
      </c>
      <c r="D131" s="5">
        <f>(B131)-(C131)</f>
        <v>-29.17</v>
      </c>
      <c r="E131" s="6">
        <f>IF(C131=0,"",(B131)/(C131))</f>
        <v>0</v>
      </c>
      <c r="F131" s="5">
        <f>0</f>
        <v>0</v>
      </c>
      <c r="G131" s="5">
        <f>29.17</f>
        <v>29.17</v>
      </c>
      <c r="H131" s="5">
        <f>(F131)-(G131)</f>
        <v>-29.17</v>
      </c>
      <c r="I131" s="6">
        <f>IF(G131=0,"",(F131)/(G131))</f>
        <v>0</v>
      </c>
      <c r="J131" s="5">
        <f>0</f>
        <v>0</v>
      </c>
      <c r="K131" s="5">
        <f>29.17</f>
        <v>29.17</v>
      </c>
      <c r="L131" s="5">
        <f>(J131)-(K131)</f>
        <v>-29.17</v>
      </c>
      <c r="M131" s="6">
        <f>IF(K131=0,"",(J131)/(K131))</f>
        <v>0</v>
      </c>
      <c r="N131" s="5">
        <f>0</f>
        <v>0</v>
      </c>
      <c r="O131" s="5">
        <f>29.17</f>
        <v>29.17</v>
      </c>
      <c r="P131" s="5">
        <f>(N131)-(O131)</f>
        <v>-29.17</v>
      </c>
      <c r="Q131" s="6">
        <f>IF(O131=0,"",(N131)/(O131))</f>
        <v>0</v>
      </c>
      <c r="R131" s="5">
        <f>98.35</f>
        <v>98.35</v>
      </c>
      <c r="S131" s="5">
        <f>29.17</f>
        <v>29.17</v>
      </c>
      <c r="T131" s="5">
        <f>(R131)-(S131)</f>
        <v>69.179999999999993</v>
      </c>
      <c r="U131" s="6">
        <f>IF(S131=0,"",(R131)/(S131))</f>
        <v>3.3716146726088443</v>
      </c>
      <c r="V131" s="5">
        <f>((((B131)+(F131))+(J131))+(N131))+(R131)</f>
        <v>98.35</v>
      </c>
      <c r="W131" s="5">
        <f>((((C131)+(G131))+(K131))+(O131))+(S131)</f>
        <v>145.85000000000002</v>
      </c>
      <c r="X131" s="5">
        <f>(V131)-(W131)</f>
        <v>-47.500000000000028</v>
      </c>
      <c r="Y131" s="6">
        <f>IF(W131=0,"",(V131)/(W131))</f>
        <v>0.67432293452176884</v>
      </c>
    </row>
    <row r="132" spans="1:25">
      <c r="A132" s="3" t="s">
        <v>138</v>
      </c>
      <c r="B132" s="5">
        <f>0</f>
        <v>0</v>
      </c>
      <c r="C132" s="4"/>
      <c r="D132" s="5">
        <f>(B132)-(C132)</f>
        <v>0</v>
      </c>
      <c r="E132" s="6" t="str">
        <f>IF(C132=0,"",(B132)/(C132))</f>
        <v/>
      </c>
      <c r="F132" s="5">
        <f>0</f>
        <v>0</v>
      </c>
      <c r="G132" s="4"/>
      <c r="H132" s="5">
        <f>(F132)-(G132)</f>
        <v>0</v>
      </c>
      <c r="I132" s="6" t="str">
        <f>IF(G132=0,"",(F132)/(G132))</f>
        <v/>
      </c>
      <c r="J132" s="5">
        <f>0</f>
        <v>0</v>
      </c>
      <c r="K132" s="4"/>
      <c r="L132" s="5">
        <f>(J132)-(K132)</f>
        <v>0</v>
      </c>
      <c r="M132" s="6" t="str">
        <f>IF(K132=0,"",(J132)/(K132))</f>
        <v/>
      </c>
      <c r="N132" s="5">
        <f>0</f>
        <v>0</v>
      </c>
      <c r="O132" s="4"/>
      <c r="P132" s="5">
        <f>(N132)-(O132)</f>
        <v>0</v>
      </c>
      <c r="Q132" s="6" t="str">
        <f>IF(O132=0,"",(N132)/(O132))</f>
        <v/>
      </c>
      <c r="R132" s="5">
        <f>0</f>
        <v>0</v>
      </c>
      <c r="S132" s="4"/>
      <c r="T132" s="5">
        <f>(R132)-(S132)</f>
        <v>0</v>
      </c>
      <c r="U132" s="6" t="str">
        <f>IF(S132=0,"",(R132)/(S132))</f>
        <v/>
      </c>
      <c r="V132" s="5">
        <f>((((B132)+(F132))+(J132))+(N132))+(R132)</f>
        <v>0</v>
      </c>
      <c r="W132" s="5">
        <f>((((C132)+(G132))+(K132))+(O132))+(S132)</f>
        <v>0</v>
      </c>
      <c r="X132" s="5">
        <f>(V132)-(W132)</f>
        <v>0</v>
      </c>
      <c r="Y132" s="6" t="str">
        <f>IF(W132=0,"",(V132)/(W132))</f>
        <v/>
      </c>
    </row>
    <row r="133" spans="1:25">
      <c r="A133" s="3" t="s">
        <v>139</v>
      </c>
      <c r="B133" s="7">
        <f>(((B129)+(B130))+(B131))+(B132)</f>
        <v>0</v>
      </c>
      <c r="C133" s="7">
        <f>(((C129)+(C130))+(C131))+(C132)</f>
        <v>83.34</v>
      </c>
      <c r="D133" s="7">
        <f>(B133)-(C133)</f>
        <v>-83.34</v>
      </c>
      <c r="E133" s="8">
        <f>IF(C133=0,"",(B133)/(C133))</f>
        <v>0</v>
      </c>
      <c r="F133" s="7">
        <f>(((F129)+(F130))+(F131))+(F132)</f>
        <v>0</v>
      </c>
      <c r="G133" s="7">
        <f>(((G129)+(G130))+(G131))+(G132)</f>
        <v>83.34</v>
      </c>
      <c r="H133" s="7">
        <f>(F133)-(G133)</f>
        <v>-83.34</v>
      </c>
      <c r="I133" s="8">
        <f>IF(G133=0,"",(F133)/(G133))</f>
        <v>0</v>
      </c>
      <c r="J133" s="7">
        <f>(((J129)+(J130))+(J131))+(J132)</f>
        <v>0</v>
      </c>
      <c r="K133" s="7">
        <f>(((K129)+(K130))+(K131))+(K132)</f>
        <v>83.34</v>
      </c>
      <c r="L133" s="7">
        <f>(J133)-(K133)</f>
        <v>-83.34</v>
      </c>
      <c r="M133" s="8">
        <f>IF(K133=0,"",(J133)/(K133))</f>
        <v>0</v>
      </c>
      <c r="N133" s="7">
        <f>(((N129)+(N130))+(N131))+(N132)</f>
        <v>0</v>
      </c>
      <c r="O133" s="7">
        <f>(((O129)+(O130))+(O131))+(O132)</f>
        <v>83.34</v>
      </c>
      <c r="P133" s="7">
        <f>(N133)-(O133)</f>
        <v>-83.34</v>
      </c>
      <c r="Q133" s="8">
        <f>IF(O133=0,"",(N133)/(O133))</f>
        <v>0</v>
      </c>
      <c r="R133" s="7">
        <f>(((R129)+(R130))+(R131))+(R132)</f>
        <v>281</v>
      </c>
      <c r="S133" s="7">
        <f>(((S129)+(S130))+(S131))+(S132)</f>
        <v>83.34</v>
      </c>
      <c r="T133" s="7">
        <f>(R133)-(S133)</f>
        <v>197.66</v>
      </c>
      <c r="U133" s="8">
        <f>IF(S133=0,"",(R133)/(S133))</f>
        <v>3.3717302615790734</v>
      </c>
      <c r="V133" s="7">
        <f>((((B133)+(F133))+(J133))+(N133))+(R133)</f>
        <v>281</v>
      </c>
      <c r="W133" s="7">
        <f>((((C133)+(G133))+(K133))+(O133))+(S133)</f>
        <v>416.70000000000005</v>
      </c>
      <c r="X133" s="7">
        <f>(V133)-(W133)</f>
        <v>-135.70000000000005</v>
      </c>
      <c r="Y133" s="8">
        <f>IF(W133=0,"",(V133)/(W133))</f>
        <v>0.67434605231581468</v>
      </c>
    </row>
    <row r="134" spans="1:25">
      <c r="A134" s="3" t="s">
        <v>140</v>
      </c>
      <c r="B134" s="7">
        <f>((((((((((((((((((((((((B18)+(B23))+(B28))+(B33))+(B38))+(B43))+(B48))+(B53))+(B56))+(B61))+(B66))+(B71))+(B76))+(B81))+(B86))+(B90))+(B95))+(B100))+(B105))+(B110))+(B114))+(B118))+(B123))+(B128))+(B133)</f>
        <v>14972.220000000001</v>
      </c>
      <c r="C134" s="7">
        <f>((((((((((((((((((((((((C18)+(C23))+(C28))+(C33))+(C38))+(C43))+(C48))+(C53))+(C56))+(C61))+(C66))+(C71))+(C76))+(C81))+(C86))+(C90))+(C95))+(C100))+(C105))+(C110))+(C114))+(C118))+(C123))+(C128))+(C133)</f>
        <v>29046.750000000004</v>
      </c>
      <c r="D134" s="7">
        <f>(B134)-(C134)</f>
        <v>-14074.530000000002</v>
      </c>
      <c r="E134" s="8">
        <f>IF(C134=0,"",(B134)/(C134))</f>
        <v>0.51545250329210668</v>
      </c>
      <c r="F134" s="7">
        <f>((((((((((((((((((((((((F18)+(F23))+(F28))+(F33))+(F38))+(F43))+(F48))+(F53))+(F56))+(F61))+(F66))+(F71))+(F76))+(F81))+(F86))+(F90))+(F95))+(F100))+(F105))+(F110))+(F114))+(F118))+(F123))+(F128))+(F133)</f>
        <v>13681.01</v>
      </c>
      <c r="G134" s="7">
        <f>((((((((((((((((((((((((G18)+(G23))+(G28))+(G33))+(G38))+(G43))+(G48))+(G53))+(G56))+(G61))+(G66))+(G71))+(G76))+(G81))+(G86))+(G90))+(G95))+(G100))+(G105))+(G110))+(G114))+(G118))+(G123))+(G128))+(G133)</f>
        <v>29046.750000000004</v>
      </c>
      <c r="H134" s="7">
        <f>(F134)-(G134)</f>
        <v>-15365.740000000003</v>
      </c>
      <c r="I134" s="8">
        <f>IF(G134=0,"",(F134)/(G134))</f>
        <v>0.47099968154784955</v>
      </c>
      <c r="J134" s="7">
        <f>((((((((((((((((((((((((J18)+(J23))+(J28))+(J33))+(J38))+(J43))+(J48))+(J53))+(J56))+(J61))+(J66))+(J71))+(J76))+(J81))+(J86))+(J90))+(J95))+(J100))+(J105))+(J110))+(J114))+(J118))+(J123))+(J128))+(J133)</f>
        <v>22681.010000000006</v>
      </c>
      <c r="K134" s="7">
        <f>((((((((((((((((((((((((K18)+(K23))+(K28))+(K33))+(K38))+(K43))+(K48))+(K53))+(K56))+(K61))+(K66))+(K71))+(K76))+(K81))+(K86))+(K90))+(K95))+(K100))+(K105))+(K110))+(K114))+(K118))+(K123))+(K128))+(K133)</f>
        <v>29046.750000000004</v>
      </c>
      <c r="L134" s="7">
        <f>(J134)-(K134)</f>
        <v>-6365.739999999998</v>
      </c>
      <c r="M134" s="8">
        <f>IF(K134=0,"",(J134)/(K134))</f>
        <v>0.78084501708452758</v>
      </c>
      <c r="N134" s="7">
        <f>((((((((((((((((((((((((N18)+(N23))+(N28))+(N33))+(N38))+(N43))+(N48))+(N53))+(N56))+(N61))+(N66))+(N71))+(N76))+(N81))+(N86))+(N90))+(N95))+(N100))+(N105))+(N110))+(N114))+(N118))+(N123))+(N128))+(N133)</f>
        <v>32288.949999999997</v>
      </c>
      <c r="O134" s="7">
        <f>((((((((((((((((((((((((O18)+(O23))+(O28))+(O33))+(O38))+(O43))+(O48))+(O53))+(O56))+(O61))+(O66))+(O71))+(O76))+(O81))+(O86))+(O90))+(O95))+(O100))+(O105))+(O110))+(O114))+(O118))+(O123))+(O128))+(O133)</f>
        <v>29046.750000000004</v>
      </c>
      <c r="P134" s="7">
        <f>(N134)-(O134)</f>
        <v>3242.1999999999935</v>
      </c>
      <c r="Q134" s="8">
        <f>IF(O134=0,"",(N134)/(O134))</f>
        <v>1.1116200607641127</v>
      </c>
      <c r="R134" s="7">
        <f>((((((((((((((((((((((((R18)+(R23))+(R28))+(R33))+(R38))+(R43))+(R48))+(R53))+(R56))+(R61))+(R66))+(R71))+(R76))+(R81))+(R86))+(R90))+(R95))+(R100))+(R105))+(R110))+(R114))+(R118))+(R123))+(R128))+(R133)</f>
        <v>22411.979999999996</v>
      </c>
      <c r="S134" s="7">
        <f>((((((((((((((((((((((((S18)+(S23))+(S28))+(S33))+(S38))+(S43))+(S48))+(S53))+(S56))+(S61))+(S66))+(S71))+(S76))+(S81))+(S86))+(S90))+(S95))+(S100))+(S105))+(S110))+(S114))+(S118))+(S123))+(S128))+(S133)</f>
        <v>29046.750000000004</v>
      </c>
      <c r="T134" s="7">
        <f>(R134)-(S134)</f>
        <v>-6634.7700000000077</v>
      </c>
      <c r="U134" s="8">
        <f>IF(S134=0,"",(R134)/(S134))</f>
        <v>0.77158305146014594</v>
      </c>
      <c r="V134" s="7">
        <f>((((B134)+(F134))+(J134))+(N134))+(R134)</f>
        <v>106035.17</v>
      </c>
      <c r="W134" s="7">
        <f>((((C134)+(G134))+(K134))+(O134))+(S134)</f>
        <v>145233.75000000003</v>
      </c>
      <c r="X134" s="7">
        <f>(V134)-(W134)</f>
        <v>-39198.580000000031</v>
      </c>
      <c r="Y134" s="8">
        <f>IF(W134=0,"",(V134)/(W134))</f>
        <v>0.73010006282974849</v>
      </c>
    </row>
    <row r="135" spans="1:25">
      <c r="A135" s="3" t="s">
        <v>141</v>
      </c>
      <c r="B135" s="7">
        <f>(B12)-(B134)</f>
        <v>3957.3799999999974</v>
      </c>
      <c r="C135" s="7">
        <f>(C12)-(C134)</f>
        <v>-0.18000000000392902</v>
      </c>
      <c r="D135" s="7">
        <f>(B135)-(C135)</f>
        <v>3957.5600000000013</v>
      </c>
      <c r="E135" s="8">
        <f>IF(C135=0,"",(B135)/(C135))</f>
        <v>-21985.444443964534</v>
      </c>
      <c r="F135" s="7">
        <f>(F12)-(F134)</f>
        <v>-4098.6499999999996</v>
      </c>
      <c r="G135" s="7">
        <f>(G12)-(G134)</f>
        <v>-0.18000000000392902</v>
      </c>
      <c r="H135" s="7">
        <f>(F135)-(G135)</f>
        <v>-4098.4699999999957</v>
      </c>
      <c r="I135" s="8">
        <f>IF(G135=0,"",(F135)/(G135))</f>
        <v>22770.277777280749</v>
      </c>
      <c r="J135" s="7">
        <f>(J12)-(J134)</f>
        <v>-114.25000000000364</v>
      </c>
      <c r="K135" s="7">
        <f>(K12)-(K134)</f>
        <v>-0.18000000000392902</v>
      </c>
      <c r="L135" s="7">
        <f>(J135)-(K135)</f>
        <v>-114.06999999999971</v>
      </c>
      <c r="M135" s="8">
        <f>IF(K135=0,"",(J135)/(K135))</f>
        <v>634.72222220838785</v>
      </c>
      <c r="N135" s="7">
        <f>(N12)-(N134)</f>
        <v>2.7600000000056752</v>
      </c>
      <c r="O135" s="7">
        <f>(O12)-(O134)</f>
        <v>-0.18000000000392902</v>
      </c>
      <c r="P135" s="7">
        <f>(N135)-(O135)</f>
        <v>2.9400000000096043</v>
      </c>
      <c r="Q135" s="8">
        <f>IF(O135=0,"",(N135)/(O135))</f>
        <v>-15.333333333030168</v>
      </c>
      <c r="R135" s="7">
        <f>(R12)-(R134)</f>
        <v>-41.809999999997672</v>
      </c>
      <c r="S135" s="7">
        <f>(S12)-(S134)</f>
        <v>-0.18000000000392902</v>
      </c>
      <c r="T135" s="7">
        <f>(R135)-(S135)</f>
        <v>-41.629999999993743</v>
      </c>
      <c r="U135" s="8">
        <f>IF(S135=0,"",(R135)/(S135))</f>
        <v>232.27777777269472</v>
      </c>
      <c r="V135" s="7">
        <f>((((B135)+(F135))+(J135))+(N135))+(R135)</f>
        <v>-294.56999999999789</v>
      </c>
      <c r="W135" s="7">
        <f>((((C135)+(G135))+(K135))+(O135))+(S135)</f>
        <v>-0.90000000001964509</v>
      </c>
      <c r="X135" s="7">
        <f>(V135)-(W135)</f>
        <v>-293.66999999997824</v>
      </c>
      <c r="Y135" s="8">
        <f>IF(W135=0,"",(V135)/(W135))</f>
        <v>327.29999999285337</v>
      </c>
    </row>
    <row r="136" spans="1:25">
      <c r="A136" s="3" t="s">
        <v>142</v>
      </c>
      <c r="B136" s="7">
        <f>(B135)+(0)</f>
        <v>3957.3799999999974</v>
      </c>
      <c r="C136" s="7">
        <f>(C135)+(0)</f>
        <v>-0.18000000000392902</v>
      </c>
      <c r="D136" s="7">
        <f>(B136)-(C136)</f>
        <v>3957.5600000000013</v>
      </c>
      <c r="E136" s="8">
        <f>IF(C136=0,"",(B136)/(C136))</f>
        <v>-21985.444443964534</v>
      </c>
      <c r="F136" s="7">
        <f>(F135)+(0)</f>
        <v>-4098.6499999999996</v>
      </c>
      <c r="G136" s="7">
        <f>(G135)+(0)</f>
        <v>-0.18000000000392902</v>
      </c>
      <c r="H136" s="7">
        <f>(F136)-(G136)</f>
        <v>-4098.4699999999957</v>
      </c>
      <c r="I136" s="8">
        <f>IF(G136=0,"",(F136)/(G136))</f>
        <v>22770.277777280749</v>
      </c>
      <c r="J136" s="7">
        <f>(J135)+(0)</f>
        <v>-114.25000000000364</v>
      </c>
      <c r="K136" s="7">
        <f>(K135)+(0)</f>
        <v>-0.18000000000392902</v>
      </c>
      <c r="L136" s="7">
        <f>(J136)-(K136)</f>
        <v>-114.06999999999971</v>
      </c>
      <c r="M136" s="8">
        <f>IF(K136=0,"",(J136)/(K136))</f>
        <v>634.72222220838785</v>
      </c>
      <c r="N136" s="7">
        <f>(N135)+(0)</f>
        <v>2.7600000000056752</v>
      </c>
      <c r="O136" s="7">
        <f>(O135)+(0)</f>
        <v>-0.18000000000392902</v>
      </c>
      <c r="P136" s="7">
        <f>(N136)-(O136)</f>
        <v>2.9400000000096043</v>
      </c>
      <c r="Q136" s="8">
        <f>IF(O136=0,"",(N136)/(O136))</f>
        <v>-15.333333333030168</v>
      </c>
      <c r="R136" s="7">
        <f>(R135)+(0)</f>
        <v>-41.809999999997672</v>
      </c>
      <c r="S136" s="7">
        <f>(S135)+(0)</f>
        <v>-0.18000000000392902</v>
      </c>
      <c r="T136" s="7">
        <f>(R136)-(S136)</f>
        <v>-41.629999999993743</v>
      </c>
      <c r="U136" s="8">
        <f>IF(S136=0,"",(R136)/(S136))</f>
        <v>232.27777777269472</v>
      </c>
      <c r="V136" s="7">
        <f>((((B136)+(F136))+(J136))+(N136))+(R136)</f>
        <v>-294.56999999999789</v>
      </c>
      <c r="W136" s="7">
        <f>((((C136)+(G136))+(K136))+(O136))+(S136)</f>
        <v>-0.90000000001964509</v>
      </c>
      <c r="X136" s="7">
        <f>(V136)-(W136)</f>
        <v>-293.66999999997824</v>
      </c>
      <c r="Y136" s="8">
        <f>IF(W136=0,"",(V136)/(W136))</f>
        <v>327.29999999285337</v>
      </c>
    </row>
    <row r="137" spans="1:25">
      <c r="A137" s="3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</row>
    <row r="140" spans="1:25">
      <c r="A140" s="11" t="s">
        <v>143</v>
      </c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</row>
  </sheetData>
  <mergeCells count="10">
    <mergeCell ref="V5:Y5"/>
    <mergeCell ref="A140:Y140"/>
    <mergeCell ref="A1:Y1"/>
    <mergeCell ref="A2:Y2"/>
    <mergeCell ref="A3:Y3"/>
    <mergeCell ref="B5:E5"/>
    <mergeCell ref="F5:I5"/>
    <mergeCell ref="J5:M5"/>
    <mergeCell ref="N5:Q5"/>
    <mergeCell ref="R5:U5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33E84DAAD572049970A785D5B607B18" ma:contentTypeVersion="" ma:contentTypeDescription="Create a new document." ma:contentTypeScope="" ma:versionID="6983216a39e1fc7140d8ee3af9a3c13d">
  <xsd:schema xmlns:xsd="http://www.w3.org/2001/XMLSchema" xmlns:xs="http://www.w3.org/2001/XMLSchema" xmlns:p="http://schemas.microsoft.com/office/2006/metadata/properties" xmlns:ns2="3E1FEAD8-66C8-4AC3-9426-453F41452C22" xmlns:ns3="3e1fead8-66c8-4ac3-9426-453f41452c22" xmlns:ns4="8eea684e-2edb-475f-bb3f-7f71668ef51e" targetNamespace="http://schemas.microsoft.com/office/2006/metadata/properties" ma:root="true" ma:fieldsID="075dd802353ce2fce5f5d999e9db5408" ns2:_="" ns3:_="" ns4:_="">
    <xsd:import namespace="3E1FEAD8-66C8-4AC3-9426-453F41452C22"/>
    <xsd:import namespace="3e1fead8-66c8-4ac3-9426-453f41452c22"/>
    <xsd:import namespace="8eea684e-2edb-475f-bb3f-7f71668ef51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MediaServiceAutoTags" minOccurs="0"/>
                <xsd:element ref="ns3:MediaServiceOCR" minOccurs="0"/>
                <xsd:element ref="ns4:SharedWithUsers" minOccurs="0"/>
                <xsd:element ref="ns4:SharedWithDetails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1FEAD8-66C8-4AC3-9426-453F41452C2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1fead8-66c8-4ac3-9426-453f41452c22" elementFormDefault="qualified">
    <xsd:import namespace="http://schemas.microsoft.com/office/2006/documentManagement/types"/>
    <xsd:import namespace="http://schemas.microsoft.com/office/infopath/2007/PartnerControls"/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ea684e-2edb-475f-bb3f-7f71668ef51e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6893E85-D7A9-48E7-BB25-382F8D078AE7}"/>
</file>

<file path=customXml/itemProps2.xml><?xml version="1.0" encoding="utf-8"?>
<ds:datastoreItem xmlns:ds="http://schemas.openxmlformats.org/officeDocument/2006/customXml" ds:itemID="{3C657413-4884-4E50-8BFC-65E098AFE936}"/>
</file>

<file path=customXml/itemProps3.xml><?xml version="1.0" encoding="utf-8"?>
<ds:datastoreItem xmlns:ds="http://schemas.openxmlformats.org/officeDocument/2006/customXml" ds:itemID="{94056050-2A0B-4633-91B1-D8638CD0E80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Jenna Hamdy</cp:lastModifiedBy>
  <cp:revision/>
  <dcterms:created xsi:type="dcterms:W3CDTF">2022-03-08T03:00:54Z</dcterms:created>
  <dcterms:modified xsi:type="dcterms:W3CDTF">2022-03-09T03:25:54Z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0x010100133E84DAAD572049970A785D5B607B18</vt:lpwstr>
  </property>
</Properties>
</file>