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1"/>
  <workbookPr defaultThemeVersion="166925"/>
  <xr:revisionPtr revIDLastSave="0" documentId="11_002E730365BF8F620EF81DB8D9B90C25E23F0B15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Budget vs. Actuals" sheetId="1" r:id="rId1"/>
  </sheets>
  <calcPr calcId="0" refMode="R1C1" iterateCount="0" calcOnSave="0" concurrentCalc="0"/>
</workbook>
</file>

<file path=xl/calcChain.xml><?xml version="1.0" encoding="utf-8"?>
<calcChain xmlns="http://schemas.openxmlformats.org/spreadsheetml/2006/main">
  <c r="AK139" i="1" l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K136" i="1"/>
  <c r="AJ136" i="1"/>
  <c r="AI136" i="1"/>
  <c r="AH136" i="1"/>
  <c r="AG136" i="1"/>
  <c r="AF136" i="1"/>
  <c r="AD136" i="1"/>
  <c r="AC136" i="1"/>
  <c r="AB136" i="1"/>
  <c r="Y136" i="1"/>
  <c r="X136" i="1"/>
  <c r="U136" i="1"/>
  <c r="T136" i="1"/>
  <c r="Q136" i="1"/>
  <c r="P136" i="1"/>
  <c r="M136" i="1"/>
  <c r="L136" i="1"/>
  <c r="I136" i="1"/>
  <c r="H136" i="1"/>
  <c r="E136" i="1"/>
  <c r="D136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K134" i="1"/>
  <c r="AJ134" i="1"/>
  <c r="AI134" i="1"/>
  <c r="AH134" i="1"/>
  <c r="AG134" i="1"/>
  <c r="AF134" i="1"/>
  <c r="AD134" i="1"/>
  <c r="AC134" i="1"/>
  <c r="AB134" i="1"/>
  <c r="Z134" i="1"/>
  <c r="Y134" i="1"/>
  <c r="X134" i="1"/>
  <c r="V134" i="1"/>
  <c r="U134" i="1"/>
  <c r="T134" i="1"/>
  <c r="R134" i="1"/>
  <c r="Q134" i="1"/>
  <c r="P134" i="1"/>
  <c r="N134" i="1"/>
  <c r="M134" i="1"/>
  <c r="L134" i="1"/>
  <c r="J134" i="1"/>
  <c r="I134" i="1"/>
  <c r="H134" i="1"/>
  <c r="F134" i="1"/>
  <c r="E134" i="1"/>
  <c r="D134" i="1"/>
  <c r="B134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K131" i="1"/>
  <c r="AJ131" i="1"/>
  <c r="AI131" i="1"/>
  <c r="AH131" i="1"/>
  <c r="AG131" i="1"/>
  <c r="AF131" i="1"/>
  <c r="AC131" i="1"/>
  <c r="AB131" i="1"/>
  <c r="Y131" i="1"/>
  <c r="X131" i="1"/>
  <c r="U131" i="1"/>
  <c r="T131" i="1"/>
  <c r="Q131" i="1"/>
  <c r="P131" i="1"/>
  <c r="M131" i="1"/>
  <c r="L131" i="1"/>
  <c r="I131" i="1"/>
  <c r="H131" i="1"/>
  <c r="E131" i="1"/>
  <c r="D131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K129" i="1"/>
  <c r="AJ129" i="1"/>
  <c r="AI129" i="1"/>
  <c r="AH129" i="1"/>
  <c r="AG129" i="1"/>
  <c r="AF129" i="1"/>
  <c r="AD129" i="1"/>
  <c r="AC129" i="1"/>
  <c r="AB129" i="1"/>
  <c r="Z129" i="1"/>
  <c r="Y129" i="1"/>
  <c r="X129" i="1"/>
  <c r="V129" i="1"/>
  <c r="U129" i="1"/>
  <c r="T129" i="1"/>
  <c r="R129" i="1"/>
  <c r="Q129" i="1"/>
  <c r="P129" i="1"/>
  <c r="N129" i="1"/>
  <c r="M129" i="1"/>
  <c r="L129" i="1"/>
  <c r="J129" i="1"/>
  <c r="I129" i="1"/>
  <c r="H129" i="1"/>
  <c r="F129" i="1"/>
  <c r="E129" i="1"/>
  <c r="D129" i="1"/>
  <c r="B129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K126" i="1"/>
  <c r="AJ126" i="1"/>
  <c r="AI126" i="1"/>
  <c r="AH126" i="1"/>
  <c r="AG126" i="1"/>
  <c r="AF126" i="1"/>
  <c r="AC126" i="1"/>
  <c r="AB126" i="1"/>
  <c r="Y126" i="1"/>
  <c r="X126" i="1"/>
  <c r="U126" i="1"/>
  <c r="T126" i="1"/>
  <c r="Q126" i="1"/>
  <c r="P126" i="1"/>
  <c r="M126" i="1"/>
  <c r="L126" i="1"/>
  <c r="I126" i="1"/>
  <c r="H126" i="1"/>
  <c r="E126" i="1"/>
  <c r="D126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K124" i="1"/>
  <c r="AJ124" i="1"/>
  <c r="AI124" i="1"/>
  <c r="AH124" i="1"/>
  <c r="AG124" i="1"/>
  <c r="AF124" i="1"/>
  <c r="AD124" i="1"/>
  <c r="AC124" i="1"/>
  <c r="AB124" i="1"/>
  <c r="Z124" i="1"/>
  <c r="Y124" i="1"/>
  <c r="X124" i="1"/>
  <c r="U124" i="1"/>
  <c r="T124" i="1"/>
  <c r="Q124" i="1"/>
  <c r="P124" i="1"/>
  <c r="M124" i="1"/>
  <c r="L124" i="1"/>
  <c r="I124" i="1"/>
  <c r="H124" i="1"/>
  <c r="E124" i="1"/>
  <c r="D124" i="1"/>
  <c r="AK123" i="1"/>
  <c r="AJ123" i="1"/>
  <c r="AI123" i="1"/>
  <c r="AH123" i="1"/>
  <c r="AG123" i="1"/>
  <c r="AF123" i="1"/>
  <c r="AD123" i="1"/>
  <c r="AC123" i="1"/>
  <c r="AB123" i="1"/>
  <c r="Z123" i="1"/>
  <c r="Y123" i="1"/>
  <c r="X123" i="1"/>
  <c r="U123" i="1"/>
  <c r="T123" i="1"/>
  <c r="Q123" i="1"/>
  <c r="P123" i="1"/>
  <c r="M123" i="1"/>
  <c r="L123" i="1"/>
  <c r="I123" i="1"/>
  <c r="H123" i="1"/>
  <c r="E123" i="1"/>
  <c r="D123" i="1"/>
  <c r="AK122" i="1"/>
  <c r="AJ122" i="1"/>
  <c r="AI122" i="1"/>
  <c r="AH122" i="1"/>
  <c r="AG122" i="1"/>
  <c r="AF122" i="1"/>
  <c r="AD122" i="1"/>
  <c r="AC122" i="1"/>
  <c r="AB122" i="1"/>
  <c r="Z122" i="1"/>
  <c r="Y122" i="1"/>
  <c r="X122" i="1"/>
  <c r="U122" i="1"/>
  <c r="T122" i="1"/>
  <c r="Q122" i="1"/>
  <c r="P122" i="1"/>
  <c r="M122" i="1"/>
  <c r="L122" i="1"/>
  <c r="I122" i="1"/>
  <c r="H122" i="1"/>
  <c r="E122" i="1"/>
  <c r="D122" i="1"/>
  <c r="AK121" i="1"/>
  <c r="AJ121" i="1"/>
  <c r="AI121" i="1"/>
  <c r="AH121" i="1"/>
  <c r="AG121" i="1"/>
  <c r="AF121" i="1"/>
  <c r="AC121" i="1"/>
  <c r="AB121" i="1"/>
  <c r="Y121" i="1"/>
  <c r="X121" i="1"/>
  <c r="U121" i="1"/>
  <c r="T121" i="1"/>
  <c r="Q121" i="1"/>
  <c r="P121" i="1"/>
  <c r="M121" i="1"/>
  <c r="L121" i="1"/>
  <c r="I121" i="1"/>
  <c r="H121" i="1"/>
  <c r="E121" i="1"/>
  <c r="D121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K119" i="1"/>
  <c r="AJ119" i="1"/>
  <c r="AI119" i="1"/>
  <c r="AH119" i="1"/>
  <c r="AG119" i="1"/>
  <c r="AF119" i="1"/>
  <c r="AD119" i="1"/>
  <c r="AC119" i="1"/>
  <c r="AB119" i="1"/>
  <c r="Z119" i="1"/>
  <c r="Y119" i="1"/>
  <c r="X119" i="1"/>
  <c r="V119" i="1"/>
  <c r="U119" i="1"/>
  <c r="T119" i="1"/>
  <c r="R119" i="1"/>
  <c r="Q119" i="1"/>
  <c r="P119" i="1"/>
  <c r="N119" i="1"/>
  <c r="M119" i="1"/>
  <c r="L119" i="1"/>
  <c r="J119" i="1"/>
  <c r="I119" i="1"/>
  <c r="H119" i="1"/>
  <c r="F119" i="1"/>
  <c r="E119" i="1"/>
  <c r="D119" i="1"/>
  <c r="B119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K116" i="1"/>
  <c r="AJ116" i="1"/>
  <c r="AI116" i="1"/>
  <c r="AH116" i="1"/>
  <c r="AG116" i="1"/>
  <c r="AF116" i="1"/>
  <c r="AC116" i="1"/>
  <c r="AB116" i="1"/>
  <c r="Y116" i="1"/>
  <c r="X116" i="1"/>
  <c r="U116" i="1"/>
  <c r="T116" i="1"/>
  <c r="Q116" i="1"/>
  <c r="P116" i="1"/>
  <c r="M116" i="1"/>
  <c r="L116" i="1"/>
  <c r="I116" i="1"/>
  <c r="H116" i="1"/>
  <c r="E116" i="1"/>
  <c r="D116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K114" i="1"/>
  <c r="AJ114" i="1"/>
  <c r="AI114" i="1"/>
  <c r="AH114" i="1"/>
  <c r="AG114" i="1"/>
  <c r="AF114" i="1"/>
  <c r="AD114" i="1"/>
  <c r="AC114" i="1"/>
  <c r="AB114" i="1"/>
  <c r="Z114" i="1"/>
  <c r="Y114" i="1"/>
  <c r="X114" i="1"/>
  <c r="V114" i="1"/>
  <c r="U114" i="1"/>
  <c r="T114" i="1"/>
  <c r="Q114" i="1"/>
  <c r="P114" i="1"/>
  <c r="M114" i="1"/>
  <c r="L114" i="1"/>
  <c r="I114" i="1"/>
  <c r="H114" i="1"/>
  <c r="E114" i="1"/>
  <c r="D114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K111" i="1"/>
  <c r="AJ111" i="1"/>
  <c r="AI111" i="1"/>
  <c r="AH111" i="1"/>
  <c r="AG111" i="1"/>
  <c r="AF111" i="1"/>
  <c r="AC111" i="1"/>
  <c r="AB111" i="1"/>
  <c r="Y111" i="1"/>
  <c r="X111" i="1"/>
  <c r="U111" i="1"/>
  <c r="T111" i="1"/>
  <c r="Q111" i="1"/>
  <c r="P111" i="1"/>
  <c r="M111" i="1"/>
  <c r="L111" i="1"/>
  <c r="I111" i="1"/>
  <c r="H111" i="1"/>
  <c r="E111" i="1"/>
  <c r="D111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K109" i="1"/>
  <c r="AJ109" i="1"/>
  <c r="AI109" i="1"/>
  <c r="AH109" i="1"/>
  <c r="AG109" i="1"/>
  <c r="AF109" i="1"/>
  <c r="AD109" i="1"/>
  <c r="AC109" i="1"/>
  <c r="AB109" i="1"/>
  <c r="Z109" i="1"/>
  <c r="Y109" i="1"/>
  <c r="X109" i="1"/>
  <c r="V109" i="1"/>
  <c r="U109" i="1"/>
  <c r="T109" i="1"/>
  <c r="Q109" i="1"/>
  <c r="P109" i="1"/>
  <c r="M109" i="1"/>
  <c r="L109" i="1"/>
  <c r="I109" i="1"/>
  <c r="H109" i="1"/>
  <c r="E109" i="1"/>
  <c r="D109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K106" i="1"/>
  <c r="AJ106" i="1"/>
  <c r="AI106" i="1"/>
  <c r="AH106" i="1"/>
  <c r="AG106" i="1"/>
  <c r="AF106" i="1"/>
  <c r="AC106" i="1"/>
  <c r="AB106" i="1"/>
  <c r="Y106" i="1"/>
  <c r="X106" i="1"/>
  <c r="U106" i="1"/>
  <c r="T106" i="1"/>
  <c r="Q106" i="1"/>
  <c r="P106" i="1"/>
  <c r="M106" i="1"/>
  <c r="L106" i="1"/>
  <c r="I106" i="1"/>
  <c r="H106" i="1"/>
  <c r="E106" i="1"/>
  <c r="D106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K104" i="1"/>
  <c r="AJ104" i="1"/>
  <c r="AI104" i="1"/>
  <c r="AH104" i="1"/>
  <c r="AG104" i="1"/>
  <c r="AF104" i="1"/>
  <c r="AD104" i="1"/>
  <c r="AC104" i="1"/>
  <c r="AB104" i="1"/>
  <c r="Z104" i="1"/>
  <c r="Y104" i="1"/>
  <c r="X104" i="1"/>
  <c r="V104" i="1"/>
  <c r="U104" i="1"/>
  <c r="T104" i="1"/>
  <c r="R104" i="1"/>
  <c r="Q104" i="1"/>
  <c r="P104" i="1"/>
  <c r="N104" i="1"/>
  <c r="M104" i="1"/>
  <c r="L104" i="1"/>
  <c r="J104" i="1"/>
  <c r="I104" i="1"/>
  <c r="H104" i="1"/>
  <c r="F104" i="1"/>
  <c r="E104" i="1"/>
  <c r="D104" i="1"/>
  <c r="B104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K101" i="1"/>
  <c r="AJ101" i="1"/>
  <c r="AI101" i="1"/>
  <c r="AH101" i="1"/>
  <c r="AG101" i="1"/>
  <c r="AF101" i="1"/>
  <c r="AC101" i="1"/>
  <c r="AB101" i="1"/>
  <c r="Y101" i="1"/>
  <c r="X101" i="1"/>
  <c r="U101" i="1"/>
  <c r="T101" i="1"/>
  <c r="Q101" i="1"/>
  <c r="P101" i="1"/>
  <c r="M101" i="1"/>
  <c r="L101" i="1"/>
  <c r="I101" i="1"/>
  <c r="H101" i="1"/>
  <c r="E101" i="1"/>
  <c r="D101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K99" i="1"/>
  <c r="AJ99" i="1"/>
  <c r="AI99" i="1"/>
  <c r="AH99" i="1"/>
  <c r="AG99" i="1"/>
  <c r="AF99" i="1"/>
  <c r="AD99" i="1"/>
  <c r="AC99" i="1"/>
  <c r="AB99" i="1"/>
  <c r="Z99" i="1"/>
  <c r="Y99" i="1"/>
  <c r="X99" i="1"/>
  <c r="V99" i="1"/>
  <c r="U99" i="1"/>
  <c r="T99" i="1"/>
  <c r="R99" i="1"/>
  <c r="Q99" i="1"/>
  <c r="P99" i="1"/>
  <c r="N99" i="1"/>
  <c r="M99" i="1"/>
  <c r="L99" i="1"/>
  <c r="J99" i="1"/>
  <c r="I99" i="1"/>
  <c r="H99" i="1"/>
  <c r="F99" i="1"/>
  <c r="E99" i="1"/>
  <c r="D99" i="1"/>
  <c r="B99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K96" i="1"/>
  <c r="AJ96" i="1"/>
  <c r="AI96" i="1"/>
  <c r="AH96" i="1"/>
  <c r="AG96" i="1"/>
  <c r="AF96" i="1"/>
  <c r="AC96" i="1"/>
  <c r="AB96" i="1"/>
  <c r="Y96" i="1"/>
  <c r="X96" i="1"/>
  <c r="U96" i="1"/>
  <c r="T96" i="1"/>
  <c r="Q96" i="1"/>
  <c r="P96" i="1"/>
  <c r="M96" i="1"/>
  <c r="L96" i="1"/>
  <c r="I96" i="1"/>
  <c r="H96" i="1"/>
  <c r="E96" i="1"/>
  <c r="D96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K94" i="1"/>
  <c r="AJ94" i="1"/>
  <c r="AI94" i="1"/>
  <c r="AH94" i="1"/>
  <c r="AG94" i="1"/>
  <c r="AF94" i="1"/>
  <c r="AD94" i="1"/>
  <c r="AC94" i="1"/>
  <c r="AB94" i="1"/>
  <c r="Z94" i="1"/>
  <c r="Y94" i="1"/>
  <c r="X94" i="1"/>
  <c r="V94" i="1"/>
  <c r="U94" i="1"/>
  <c r="T94" i="1"/>
  <c r="R94" i="1"/>
  <c r="Q94" i="1"/>
  <c r="P94" i="1"/>
  <c r="N94" i="1"/>
  <c r="M94" i="1"/>
  <c r="L94" i="1"/>
  <c r="J94" i="1"/>
  <c r="I94" i="1"/>
  <c r="H94" i="1"/>
  <c r="F94" i="1"/>
  <c r="E94" i="1"/>
  <c r="D94" i="1"/>
  <c r="B94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K91" i="1"/>
  <c r="AJ91" i="1"/>
  <c r="AI91" i="1"/>
  <c r="AH91" i="1"/>
  <c r="AG91" i="1"/>
  <c r="AF91" i="1"/>
  <c r="AC91" i="1"/>
  <c r="AB91" i="1"/>
  <c r="Y91" i="1"/>
  <c r="X91" i="1"/>
  <c r="U91" i="1"/>
  <c r="T91" i="1"/>
  <c r="Q91" i="1"/>
  <c r="P91" i="1"/>
  <c r="M91" i="1"/>
  <c r="L91" i="1"/>
  <c r="I91" i="1"/>
  <c r="H91" i="1"/>
  <c r="E91" i="1"/>
  <c r="D91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K89" i="1"/>
  <c r="AJ89" i="1"/>
  <c r="AI89" i="1"/>
  <c r="AH89" i="1"/>
  <c r="AG89" i="1"/>
  <c r="AF89" i="1"/>
  <c r="AD89" i="1"/>
  <c r="AC89" i="1"/>
  <c r="AB89" i="1"/>
  <c r="Z89" i="1"/>
  <c r="Y89" i="1"/>
  <c r="X89" i="1"/>
  <c r="V89" i="1"/>
  <c r="U89" i="1"/>
  <c r="T89" i="1"/>
  <c r="R89" i="1"/>
  <c r="Q89" i="1"/>
  <c r="P89" i="1"/>
  <c r="M89" i="1"/>
  <c r="L89" i="1"/>
  <c r="I89" i="1"/>
  <c r="H89" i="1"/>
  <c r="E89" i="1"/>
  <c r="D89" i="1"/>
  <c r="AK88" i="1"/>
  <c r="AJ88" i="1"/>
  <c r="AI88" i="1"/>
  <c r="AH88" i="1"/>
  <c r="AG88" i="1"/>
  <c r="AF88" i="1"/>
  <c r="AD88" i="1"/>
  <c r="AC88" i="1"/>
  <c r="AB88" i="1"/>
  <c r="Z88" i="1"/>
  <c r="Y88" i="1"/>
  <c r="X88" i="1"/>
  <c r="V88" i="1"/>
  <c r="U88" i="1"/>
  <c r="T88" i="1"/>
  <c r="R88" i="1"/>
  <c r="Q88" i="1"/>
  <c r="P88" i="1"/>
  <c r="M88" i="1"/>
  <c r="L88" i="1"/>
  <c r="I88" i="1"/>
  <c r="H88" i="1"/>
  <c r="E88" i="1"/>
  <c r="D88" i="1"/>
  <c r="AK87" i="1"/>
  <c r="AJ87" i="1"/>
  <c r="AI87" i="1"/>
  <c r="AH87" i="1"/>
  <c r="AG87" i="1"/>
  <c r="AF87" i="1"/>
  <c r="AD87" i="1"/>
  <c r="AC87" i="1"/>
  <c r="AB87" i="1"/>
  <c r="Z87" i="1"/>
  <c r="Y87" i="1"/>
  <c r="X87" i="1"/>
  <c r="V87" i="1"/>
  <c r="U87" i="1"/>
  <c r="T87" i="1"/>
  <c r="R87" i="1"/>
  <c r="Q87" i="1"/>
  <c r="P87" i="1"/>
  <c r="M87" i="1"/>
  <c r="L87" i="1"/>
  <c r="I87" i="1"/>
  <c r="H87" i="1"/>
  <c r="E87" i="1"/>
  <c r="D87" i="1"/>
  <c r="AK86" i="1"/>
  <c r="AJ86" i="1"/>
  <c r="AI86" i="1"/>
  <c r="AH86" i="1"/>
  <c r="AG86" i="1"/>
  <c r="AF86" i="1"/>
  <c r="AC86" i="1"/>
  <c r="AB86" i="1"/>
  <c r="Y86" i="1"/>
  <c r="X86" i="1"/>
  <c r="U86" i="1"/>
  <c r="T86" i="1"/>
  <c r="Q86" i="1"/>
  <c r="P86" i="1"/>
  <c r="M86" i="1"/>
  <c r="L86" i="1"/>
  <c r="I86" i="1"/>
  <c r="H86" i="1"/>
  <c r="E86" i="1"/>
  <c r="D86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K82" i="1"/>
  <c r="AJ82" i="1"/>
  <c r="AI82" i="1"/>
  <c r="AH82" i="1"/>
  <c r="AG82" i="1"/>
  <c r="AF82" i="1"/>
  <c r="AC82" i="1"/>
  <c r="AB82" i="1"/>
  <c r="Y82" i="1"/>
  <c r="X82" i="1"/>
  <c r="U82" i="1"/>
  <c r="T82" i="1"/>
  <c r="Q82" i="1"/>
  <c r="P82" i="1"/>
  <c r="M82" i="1"/>
  <c r="L82" i="1"/>
  <c r="I82" i="1"/>
  <c r="H82" i="1"/>
  <c r="E82" i="1"/>
  <c r="D82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K80" i="1"/>
  <c r="AJ80" i="1"/>
  <c r="AI80" i="1"/>
  <c r="AH80" i="1"/>
  <c r="AG80" i="1"/>
  <c r="AF80" i="1"/>
  <c r="AD80" i="1"/>
  <c r="AC80" i="1"/>
  <c r="AB80" i="1"/>
  <c r="Z80" i="1"/>
  <c r="Y80" i="1"/>
  <c r="X80" i="1"/>
  <c r="V80" i="1"/>
  <c r="U80" i="1"/>
  <c r="T80" i="1"/>
  <c r="R80" i="1"/>
  <c r="Q80" i="1"/>
  <c r="P80" i="1"/>
  <c r="N80" i="1"/>
  <c r="M80" i="1"/>
  <c r="L80" i="1"/>
  <c r="J80" i="1"/>
  <c r="I80" i="1"/>
  <c r="H80" i="1"/>
  <c r="F80" i="1"/>
  <c r="E80" i="1"/>
  <c r="D80" i="1"/>
  <c r="B80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K77" i="1"/>
  <c r="AJ77" i="1"/>
  <c r="AI77" i="1"/>
  <c r="AH77" i="1"/>
  <c r="AG77" i="1"/>
  <c r="AF77" i="1"/>
  <c r="AC77" i="1"/>
  <c r="AB77" i="1"/>
  <c r="Y77" i="1"/>
  <c r="X77" i="1"/>
  <c r="U77" i="1"/>
  <c r="T77" i="1"/>
  <c r="Q77" i="1"/>
  <c r="P77" i="1"/>
  <c r="M77" i="1"/>
  <c r="L77" i="1"/>
  <c r="I77" i="1"/>
  <c r="H77" i="1"/>
  <c r="E77" i="1"/>
  <c r="D77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K75" i="1"/>
  <c r="AJ75" i="1"/>
  <c r="AI75" i="1"/>
  <c r="AH75" i="1"/>
  <c r="AG75" i="1"/>
  <c r="AF75" i="1"/>
  <c r="AD75" i="1"/>
  <c r="AC75" i="1"/>
  <c r="AB75" i="1"/>
  <c r="Z75" i="1"/>
  <c r="Y75" i="1"/>
  <c r="X75" i="1"/>
  <c r="V75" i="1"/>
  <c r="U75" i="1"/>
  <c r="T75" i="1"/>
  <c r="R75" i="1"/>
  <c r="Q75" i="1"/>
  <c r="P75" i="1"/>
  <c r="N75" i="1"/>
  <c r="M75" i="1"/>
  <c r="L75" i="1"/>
  <c r="I75" i="1"/>
  <c r="H75" i="1"/>
  <c r="E75" i="1"/>
  <c r="D75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K72" i="1"/>
  <c r="AJ72" i="1"/>
  <c r="AI72" i="1"/>
  <c r="AH72" i="1"/>
  <c r="AG72" i="1"/>
  <c r="AF72" i="1"/>
  <c r="AC72" i="1"/>
  <c r="AB72" i="1"/>
  <c r="Y72" i="1"/>
  <c r="X72" i="1"/>
  <c r="U72" i="1"/>
  <c r="T72" i="1"/>
  <c r="Q72" i="1"/>
  <c r="P72" i="1"/>
  <c r="M72" i="1"/>
  <c r="L72" i="1"/>
  <c r="I72" i="1"/>
  <c r="H72" i="1"/>
  <c r="E72" i="1"/>
  <c r="D72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K70" i="1"/>
  <c r="AJ70" i="1"/>
  <c r="AI70" i="1"/>
  <c r="AH70" i="1"/>
  <c r="AG70" i="1"/>
  <c r="AF70" i="1"/>
  <c r="AD70" i="1"/>
  <c r="AC70" i="1"/>
  <c r="AB70" i="1"/>
  <c r="Z70" i="1"/>
  <c r="Y70" i="1"/>
  <c r="X70" i="1"/>
  <c r="V70" i="1"/>
  <c r="U70" i="1"/>
  <c r="T70" i="1"/>
  <c r="R70" i="1"/>
  <c r="Q70" i="1"/>
  <c r="P70" i="1"/>
  <c r="N70" i="1"/>
  <c r="M70" i="1"/>
  <c r="L70" i="1"/>
  <c r="J70" i="1"/>
  <c r="I70" i="1"/>
  <c r="H70" i="1"/>
  <c r="F70" i="1"/>
  <c r="E70" i="1"/>
  <c r="D70" i="1"/>
  <c r="B70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K67" i="1"/>
  <c r="AJ67" i="1"/>
  <c r="AI67" i="1"/>
  <c r="AH67" i="1"/>
  <c r="AG67" i="1"/>
  <c r="AF67" i="1"/>
  <c r="AC67" i="1"/>
  <c r="AB67" i="1"/>
  <c r="Y67" i="1"/>
  <c r="X67" i="1"/>
  <c r="U67" i="1"/>
  <c r="T67" i="1"/>
  <c r="Q67" i="1"/>
  <c r="P67" i="1"/>
  <c r="M67" i="1"/>
  <c r="L67" i="1"/>
  <c r="I67" i="1"/>
  <c r="H67" i="1"/>
  <c r="E67" i="1"/>
  <c r="D67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K65" i="1"/>
  <c r="AJ65" i="1"/>
  <c r="AI65" i="1"/>
  <c r="AH65" i="1"/>
  <c r="AG65" i="1"/>
  <c r="AF65" i="1"/>
  <c r="AD65" i="1"/>
  <c r="AC65" i="1"/>
  <c r="AB65" i="1"/>
  <c r="Z65" i="1"/>
  <c r="Y65" i="1"/>
  <c r="X65" i="1"/>
  <c r="V65" i="1"/>
  <c r="U65" i="1"/>
  <c r="T65" i="1"/>
  <c r="R65" i="1"/>
  <c r="Q65" i="1"/>
  <c r="P65" i="1"/>
  <c r="N65" i="1"/>
  <c r="M65" i="1"/>
  <c r="L65" i="1"/>
  <c r="J65" i="1"/>
  <c r="I65" i="1"/>
  <c r="H65" i="1"/>
  <c r="F65" i="1"/>
  <c r="E65" i="1"/>
  <c r="D65" i="1"/>
  <c r="B65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K62" i="1"/>
  <c r="AJ62" i="1"/>
  <c r="AI62" i="1"/>
  <c r="AH62" i="1"/>
  <c r="AG62" i="1"/>
  <c r="AF62" i="1"/>
  <c r="AC62" i="1"/>
  <c r="AB62" i="1"/>
  <c r="Y62" i="1"/>
  <c r="X62" i="1"/>
  <c r="U62" i="1"/>
  <c r="T62" i="1"/>
  <c r="Q62" i="1"/>
  <c r="P62" i="1"/>
  <c r="M62" i="1"/>
  <c r="L62" i="1"/>
  <c r="I62" i="1"/>
  <c r="H62" i="1"/>
  <c r="E62" i="1"/>
  <c r="D62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K60" i="1"/>
  <c r="AJ60" i="1"/>
  <c r="AI60" i="1"/>
  <c r="AH60" i="1"/>
  <c r="AG60" i="1"/>
  <c r="AF60" i="1"/>
  <c r="AD60" i="1"/>
  <c r="AC60" i="1"/>
  <c r="AB60" i="1"/>
  <c r="Z60" i="1"/>
  <c r="Y60" i="1"/>
  <c r="X60" i="1"/>
  <c r="V60" i="1"/>
  <c r="U60" i="1"/>
  <c r="T60" i="1"/>
  <c r="R60" i="1"/>
  <c r="Q60" i="1"/>
  <c r="P60" i="1"/>
  <c r="N60" i="1"/>
  <c r="M60" i="1"/>
  <c r="L60" i="1"/>
  <c r="J60" i="1"/>
  <c r="I60" i="1"/>
  <c r="H60" i="1"/>
  <c r="F60" i="1"/>
  <c r="E60" i="1"/>
  <c r="D60" i="1"/>
  <c r="B60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K57" i="1"/>
  <c r="AJ57" i="1"/>
  <c r="AI57" i="1"/>
  <c r="AH57" i="1"/>
  <c r="AG57" i="1"/>
  <c r="AF57" i="1"/>
  <c r="AC57" i="1"/>
  <c r="AB57" i="1"/>
  <c r="Y57" i="1"/>
  <c r="X57" i="1"/>
  <c r="U57" i="1"/>
  <c r="T57" i="1"/>
  <c r="Q57" i="1"/>
  <c r="P57" i="1"/>
  <c r="M57" i="1"/>
  <c r="L57" i="1"/>
  <c r="I57" i="1"/>
  <c r="H57" i="1"/>
  <c r="E57" i="1"/>
  <c r="D57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K55" i="1"/>
  <c r="AJ55" i="1"/>
  <c r="AI55" i="1"/>
  <c r="AH55" i="1"/>
  <c r="AG55" i="1"/>
  <c r="AF55" i="1"/>
  <c r="AD55" i="1"/>
  <c r="AC55" i="1"/>
  <c r="AB55" i="1"/>
  <c r="Z55" i="1"/>
  <c r="Y55" i="1"/>
  <c r="X55" i="1"/>
  <c r="V55" i="1"/>
  <c r="U55" i="1"/>
  <c r="T55" i="1"/>
  <c r="R55" i="1"/>
  <c r="Q55" i="1"/>
  <c r="P55" i="1"/>
  <c r="N55" i="1"/>
  <c r="M55" i="1"/>
  <c r="L55" i="1"/>
  <c r="J55" i="1"/>
  <c r="I55" i="1"/>
  <c r="H55" i="1"/>
  <c r="F55" i="1"/>
  <c r="E55" i="1"/>
  <c r="D55" i="1"/>
  <c r="B55" i="1"/>
  <c r="AK54" i="1"/>
  <c r="AJ54" i="1"/>
  <c r="AI54" i="1"/>
  <c r="AH54" i="1"/>
  <c r="AG54" i="1"/>
  <c r="AF54" i="1"/>
  <c r="AC54" i="1"/>
  <c r="AB54" i="1"/>
  <c r="Y54" i="1"/>
  <c r="X54" i="1"/>
  <c r="U54" i="1"/>
  <c r="T54" i="1"/>
  <c r="Q54" i="1"/>
  <c r="P54" i="1"/>
  <c r="M54" i="1"/>
  <c r="L54" i="1"/>
  <c r="I54" i="1"/>
  <c r="H54" i="1"/>
  <c r="E54" i="1"/>
  <c r="D54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K52" i="1"/>
  <c r="AJ52" i="1"/>
  <c r="AI52" i="1"/>
  <c r="AH52" i="1"/>
  <c r="AG52" i="1"/>
  <c r="AF52" i="1"/>
  <c r="AD52" i="1"/>
  <c r="AC52" i="1"/>
  <c r="AB52" i="1"/>
  <c r="Z52" i="1"/>
  <c r="Y52" i="1"/>
  <c r="X52" i="1"/>
  <c r="V52" i="1"/>
  <c r="U52" i="1"/>
  <c r="T52" i="1"/>
  <c r="R52" i="1"/>
  <c r="Q52" i="1"/>
  <c r="P52" i="1"/>
  <c r="N52" i="1"/>
  <c r="M52" i="1"/>
  <c r="L52" i="1"/>
  <c r="J52" i="1"/>
  <c r="I52" i="1"/>
  <c r="H52" i="1"/>
  <c r="F52" i="1"/>
  <c r="E52" i="1"/>
  <c r="D52" i="1"/>
  <c r="B52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K49" i="1"/>
  <c r="AJ49" i="1"/>
  <c r="AI49" i="1"/>
  <c r="AH49" i="1"/>
  <c r="AG49" i="1"/>
  <c r="AF49" i="1"/>
  <c r="AC49" i="1"/>
  <c r="AB49" i="1"/>
  <c r="Y49" i="1"/>
  <c r="X49" i="1"/>
  <c r="U49" i="1"/>
  <c r="T49" i="1"/>
  <c r="Q49" i="1"/>
  <c r="P49" i="1"/>
  <c r="M49" i="1"/>
  <c r="L49" i="1"/>
  <c r="I49" i="1"/>
  <c r="H49" i="1"/>
  <c r="E49" i="1"/>
  <c r="D49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K47" i="1"/>
  <c r="AJ47" i="1"/>
  <c r="AI47" i="1"/>
  <c r="AH47" i="1"/>
  <c r="AG47" i="1"/>
  <c r="AF47" i="1"/>
  <c r="AD47" i="1"/>
  <c r="AC47" i="1"/>
  <c r="AB47" i="1"/>
  <c r="Z47" i="1"/>
  <c r="Y47" i="1"/>
  <c r="X47" i="1"/>
  <c r="V47" i="1"/>
  <c r="U47" i="1"/>
  <c r="T47" i="1"/>
  <c r="R47" i="1"/>
  <c r="Q47" i="1"/>
  <c r="P47" i="1"/>
  <c r="N47" i="1"/>
  <c r="M47" i="1"/>
  <c r="L47" i="1"/>
  <c r="J47" i="1"/>
  <c r="I47" i="1"/>
  <c r="H47" i="1"/>
  <c r="F47" i="1"/>
  <c r="E47" i="1"/>
  <c r="D47" i="1"/>
  <c r="B47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K44" i="1"/>
  <c r="AJ44" i="1"/>
  <c r="AI44" i="1"/>
  <c r="AH44" i="1"/>
  <c r="AG44" i="1"/>
  <c r="AF44" i="1"/>
  <c r="AC44" i="1"/>
  <c r="AB44" i="1"/>
  <c r="Y44" i="1"/>
  <c r="X44" i="1"/>
  <c r="U44" i="1"/>
  <c r="T44" i="1"/>
  <c r="Q44" i="1"/>
  <c r="P44" i="1"/>
  <c r="M44" i="1"/>
  <c r="L44" i="1"/>
  <c r="I44" i="1"/>
  <c r="H44" i="1"/>
  <c r="E44" i="1"/>
  <c r="D44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K42" i="1"/>
  <c r="AJ42" i="1"/>
  <c r="AI42" i="1"/>
  <c r="AH42" i="1"/>
  <c r="AG42" i="1"/>
  <c r="AF42" i="1"/>
  <c r="AD42" i="1"/>
  <c r="AC42" i="1"/>
  <c r="AB42" i="1"/>
  <c r="Z42" i="1"/>
  <c r="Y42" i="1"/>
  <c r="X42" i="1"/>
  <c r="V42" i="1"/>
  <c r="U42" i="1"/>
  <c r="T42" i="1"/>
  <c r="R42" i="1"/>
  <c r="Q42" i="1"/>
  <c r="P42" i="1"/>
  <c r="N42" i="1"/>
  <c r="M42" i="1"/>
  <c r="L42" i="1"/>
  <c r="J42" i="1"/>
  <c r="I42" i="1"/>
  <c r="H42" i="1"/>
  <c r="F42" i="1"/>
  <c r="E42" i="1"/>
  <c r="D42" i="1"/>
  <c r="B42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K39" i="1"/>
  <c r="AJ39" i="1"/>
  <c r="AI39" i="1"/>
  <c r="AH39" i="1"/>
  <c r="AG39" i="1"/>
  <c r="AF39" i="1"/>
  <c r="AC39" i="1"/>
  <c r="AB39" i="1"/>
  <c r="Y39" i="1"/>
  <c r="X39" i="1"/>
  <c r="U39" i="1"/>
  <c r="T39" i="1"/>
  <c r="Q39" i="1"/>
  <c r="P39" i="1"/>
  <c r="M39" i="1"/>
  <c r="L39" i="1"/>
  <c r="I39" i="1"/>
  <c r="H39" i="1"/>
  <c r="E39" i="1"/>
  <c r="D39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K37" i="1"/>
  <c r="AJ37" i="1"/>
  <c r="AI37" i="1"/>
  <c r="AH37" i="1"/>
  <c r="AG37" i="1"/>
  <c r="AF37" i="1"/>
  <c r="AD37" i="1"/>
  <c r="AC37" i="1"/>
  <c r="AB37" i="1"/>
  <c r="Z37" i="1"/>
  <c r="Y37" i="1"/>
  <c r="X37" i="1"/>
  <c r="V37" i="1"/>
  <c r="U37" i="1"/>
  <c r="T37" i="1"/>
  <c r="R37" i="1"/>
  <c r="Q37" i="1"/>
  <c r="P37" i="1"/>
  <c r="N37" i="1"/>
  <c r="M37" i="1"/>
  <c r="L37" i="1"/>
  <c r="J37" i="1"/>
  <c r="I37" i="1"/>
  <c r="H37" i="1"/>
  <c r="F37" i="1"/>
  <c r="E37" i="1"/>
  <c r="D37" i="1"/>
  <c r="B37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K34" i="1"/>
  <c r="AJ34" i="1"/>
  <c r="AI34" i="1"/>
  <c r="AH34" i="1"/>
  <c r="AG34" i="1"/>
  <c r="AF34" i="1"/>
  <c r="AC34" i="1"/>
  <c r="AB34" i="1"/>
  <c r="Y34" i="1"/>
  <c r="X34" i="1"/>
  <c r="U34" i="1"/>
  <c r="T34" i="1"/>
  <c r="Q34" i="1"/>
  <c r="P34" i="1"/>
  <c r="M34" i="1"/>
  <c r="L34" i="1"/>
  <c r="I34" i="1"/>
  <c r="H34" i="1"/>
  <c r="E34" i="1"/>
  <c r="D34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K32" i="1"/>
  <c r="AJ32" i="1"/>
  <c r="AI32" i="1"/>
  <c r="AH32" i="1"/>
  <c r="AG32" i="1"/>
  <c r="AF32" i="1"/>
  <c r="AD32" i="1"/>
  <c r="AC32" i="1"/>
  <c r="AB32" i="1"/>
  <c r="Z32" i="1"/>
  <c r="Y32" i="1"/>
  <c r="X32" i="1"/>
  <c r="V32" i="1"/>
  <c r="U32" i="1"/>
  <c r="T32" i="1"/>
  <c r="R32" i="1"/>
  <c r="Q32" i="1"/>
  <c r="P32" i="1"/>
  <c r="N32" i="1"/>
  <c r="M32" i="1"/>
  <c r="L32" i="1"/>
  <c r="J32" i="1"/>
  <c r="I32" i="1"/>
  <c r="H32" i="1"/>
  <c r="F32" i="1"/>
  <c r="E32" i="1"/>
  <c r="D32" i="1"/>
  <c r="B32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K29" i="1"/>
  <c r="AJ29" i="1"/>
  <c r="AI29" i="1"/>
  <c r="AH29" i="1"/>
  <c r="AG29" i="1"/>
  <c r="AF29" i="1"/>
  <c r="AC29" i="1"/>
  <c r="AB29" i="1"/>
  <c r="Y29" i="1"/>
  <c r="X29" i="1"/>
  <c r="U29" i="1"/>
  <c r="T29" i="1"/>
  <c r="Q29" i="1"/>
  <c r="P29" i="1"/>
  <c r="M29" i="1"/>
  <c r="L29" i="1"/>
  <c r="I29" i="1"/>
  <c r="H29" i="1"/>
  <c r="E29" i="1"/>
  <c r="D29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K27" i="1"/>
  <c r="AJ27" i="1"/>
  <c r="AI27" i="1"/>
  <c r="AH27" i="1"/>
  <c r="AG27" i="1"/>
  <c r="AF27" i="1"/>
  <c r="AD27" i="1"/>
  <c r="AC27" i="1"/>
  <c r="AB27" i="1"/>
  <c r="Z27" i="1"/>
  <c r="Y27" i="1"/>
  <c r="X27" i="1"/>
  <c r="V27" i="1"/>
  <c r="U27" i="1"/>
  <c r="T27" i="1"/>
  <c r="R27" i="1"/>
  <c r="Q27" i="1"/>
  <c r="P27" i="1"/>
  <c r="N27" i="1"/>
  <c r="M27" i="1"/>
  <c r="L27" i="1"/>
  <c r="J27" i="1"/>
  <c r="I27" i="1"/>
  <c r="H27" i="1"/>
  <c r="F27" i="1"/>
  <c r="E27" i="1"/>
  <c r="D27" i="1"/>
  <c r="B27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K24" i="1"/>
  <c r="AJ24" i="1"/>
  <c r="AI24" i="1"/>
  <c r="AH24" i="1"/>
  <c r="AG24" i="1"/>
  <c r="AF24" i="1"/>
  <c r="AC24" i="1"/>
  <c r="AB24" i="1"/>
  <c r="Y24" i="1"/>
  <c r="X24" i="1"/>
  <c r="U24" i="1"/>
  <c r="T24" i="1"/>
  <c r="Q24" i="1"/>
  <c r="P24" i="1"/>
  <c r="M24" i="1"/>
  <c r="L24" i="1"/>
  <c r="I24" i="1"/>
  <c r="H24" i="1"/>
  <c r="E24" i="1"/>
  <c r="D24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K22" i="1"/>
  <c r="AJ22" i="1"/>
  <c r="AI22" i="1"/>
  <c r="AH22" i="1"/>
  <c r="AG22" i="1"/>
  <c r="AF22" i="1"/>
  <c r="AD22" i="1"/>
  <c r="AC22" i="1"/>
  <c r="AB22" i="1"/>
  <c r="Z22" i="1"/>
  <c r="Y22" i="1"/>
  <c r="X22" i="1"/>
  <c r="V22" i="1"/>
  <c r="U22" i="1"/>
  <c r="T22" i="1"/>
  <c r="R22" i="1"/>
  <c r="Q22" i="1"/>
  <c r="P22" i="1"/>
  <c r="N22" i="1"/>
  <c r="M22" i="1"/>
  <c r="L22" i="1"/>
  <c r="J22" i="1"/>
  <c r="I22" i="1"/>
  <c r="H22" i="1"/>
  <c r="F22" i="1"/>
  <c r="E22" i="1"/>
  <c r="D22" i="1"/>
  <c r="B22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K19" i="1"/>
  <c r="AJ19" i="1"/>
  <c r="AI19" i="1"/>
  <c r="AH19" i="1"/>
  <c r="AG19" i="1"/>
  <c r="AF19" i="1"/>
  <c r="AC19" i="1"/>
  <c r="AB19" i="1"/>
  <c r="Y19" i="1"/>
  <c r="X19" i="1"/>
  <c r="U19" i="1"/>
  <c r="T19" i="1"/>
  <c r="Q19" i="1"/>
  <c r="P19" i="1"/>
  <c r="M19" i="1"/>
  <c r="L19" i="1"/>
  <c r="I19" i="1"/>
  <c r="H19" i="1"/>
  <c r="E19" i="1"/>
  <c r="D19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K17" i="1"/>
  <c r="AJ17" i="1"/>
  <c r="AI17" i="1"/>
  <c r="AH17" i="1"/>
  <c r="AG17" i="1"/>
  <c r="AF17" i="1"/>
  <c r="AD17" i="1"/>
  <c r="AC17" i="1"/>
  <c r="AB17" i="1"/>
  <c r="Z17" i="1"/>
  <c r="Y17" i="1"/>
  <c r="X17" i="1"/>
  <c r="V17" i="1"/>
  <c r="U17" i="1"/>
  <c r="T17" i="1"/>
  <c r="R17" i="1"/>
  <c r="Q17" i="1"/>
  <c r="P17" i="1"/>
  <c r="N17" i="1"/>
  <c r="M17" i="1"/>
  <c r="L17" i="1"/>
  <c r="J17" i="1"/>
  <c r="I17" i="1"/>
  <c r="H17" i="1"/>
  <c r="F17" i="1"/>
  <c r="E17" i="1"/>
  <c r="D17" i="1"/>
  <c r="B17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K14" i="1"/>
  <c r="AJ14" i="1"/>
  <c r="AI14" i="1"/>
  <c r="AH14" i="1"/>
  <c r="AG14" i="1"/>
  <c r="AF14" i="1"/>
  <c r="AC14" i="1"/>
  <c r="AB14" i="1"/>
  <c r="Y14" i="1"/>
  <c r="X14" i="1"/>
  <c r="U14" i="1"/>
  <c r="T14" i="1"/>
  <c r="Q14" i="1"/>
  <c r="P14" i="1"/>
  <c r="M14" i="1"/>
  <c r="L14" i="1"/>
  <c r="I14" i="1"/>
  <c r="H14" i="1"/>
  <c r="E14" i="1"/>
  <c r="D14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K10" i="1"/>
  <c r="AJ10" i="1"/>
  <c r="AI10" i="1"/>
  <c r="AH10" i="1"/>
  <c r="AG10" i="1"/>
  <c r="AF10" i="1"/>
  <c r="AD10" i="1"/>
  <c r="AC10" i="1"/>
  <c r="AB10" i="1"/>
  <c r="Z10" i="1"/>
  <c r="Y10" i="1"/>
  <c r="X10" i="1"/>
  <c r="V10" i="1"/>
  <c r="U10" i="1"/>
  <c r="T10" i="1"/>
  <c r="R10" i="1"/>
  <c r="Q10" i="1"/>
  <c r="P10" i="1"/>
  <c r="N10" i="1"/>
  <c r="M10" i="1"/>
  <c r="L10" i="1"/>
  <c r="J10" i="1"/>
  <c r="I10" i="1"/>
  <c r="H10" i="1"/>
  <c r="F10" i="1"/>
  <c r="E10" i="1"/>
  <c r="D10" i="1"/>
  <c r="B10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<sst xmlns="http://schemas.openxmlformats.org/spreadsheetml/2006/main" count="182" uniqueCount="150">
  <si>
    <t>Michigan Statewide Independent Living Corp</t>
  </si>
  <si>
    <t xml:space="preserve">Budget vs. Actuals: FY2021_2022 - FY22 P&amp;L </t>
  </si>
  <si>
    <t>October 2021 - May 2022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</si>
  <si>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</si>
  <si>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</si>
  <si>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</si>
  <si>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</si>
  <si>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</si>
  <si>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</si>
  <si>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</si>
  <si>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</si>
  <si>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Total</t>
  </si>
  <si>
    <t>Actual</t>
  </si>
  <si>
    <t>Budget</t>
  </si>
  <si>
    <t>over Budget</t>
  </si>
  <si>
    <t>% of Budget</t>
  </si>
  <si>
    <t>Revenue</t>
  </si>
  <si>
    <t xml:space="preserve">   4010-00 MRS Grant</t>
  </si>
  <si>
    <t xml:space="preserve">   4020-00 BSBP Grant</t>
  </si>
  <si>
    <t xml:space="preserve">   4900-00 Interest Income</t>
  </si>
  <si>
    <t>Total Revenue</t>
  </si>
  <si>
    <t>Gross Profit</t>
  </si>
  <si>
    <t>Expenditures</t>
  </si>
  <si>
    <t xml:space="preserve">   5000-00 Wage Expense</t>
  </si>
  <si>
    <t xml:space="preserve">      5000-01 Wages-MRS</t>
  </si>
  <si>
    <t xml:space="preserve">      5000-02 Wages-BSBP</t>
  </si>
  <si>
    <t xml:space="preserve">      5000-99 Wages-Unallocated</t>
  </si>
  <si>
    <t xml:space="preserve">   Total 5000-00 Wage Expense</t>
  </si>
  <si>
    <t xml:space="preserve">   5100-00 Social Security Expense</t>
  </si>
  <si>
    <t xml:space="preserve">      5100-01 Social Sec-MRS</t>
  </si>
  <si>
    <t xml:space="preserve">      5100-02 Social Sec-BSBP</t>
  </si>
  <si>
    <t xml:space="preserve">      5100-99 Social Sec-Unallacated</t>
  </si>
  <si>
    <t xml:space="preserve">   Total 5100-00 Social Security Expense</t>
  </si>
  <si>
    <t xml:space="preserve">   5200-00 Medicare Expense</t>
  </si>
  <si>
    <t xml:space="preserve">      5200-01 Medicare-MRS</t>
  </si>
  <si>
    <t xml:space="preserve">      5200-02 Medicare-BSBP</t>
  </si>
  <si>
    <t xml:space="preserve">      5200-99 Medicare-Unallocated</t>
  </si>
  <si>
    <t xml:space="preserve">   Total 5200-00 Medicare Expense</t>
  </si>
  <si>
    <t xml:space="preserve">   5300-00 UIA Expense</t>
  </si>
  <si>
    <t xml:space="preserve">      5300-01 UIA-MRS</t>
  </si>
  <si>
    <t xml:space="preserve">      5300-02 UIA-BSBP</t>
  </si>
  <si>
    <t xml:space="preserve">      5300-99 UIA-Unallocated</t>
  </si>
  <si>
    <t xml:space="preserve">   Total 5300-00 UIA Expense</t>
  </si>
  <si>
    <t xml:space="preserve">   5400-00 Dental Insurance</t>
  </si>
  <si>
    <t xml:space="preserve">      5400-01 Dental-MRS</t>
  </si>
  <si>
    <t xml:space="preserve">      5400-02 Dental-BSBP</t>
  </si>
  <si>
    <t xml:space="preserve">      5400-99 Dental-Unallocated</t>
  </si>
  <si>
    <t xml:space="preserve">   Total 5400-00 Dental Insurance</t>
  </si>
  <si>
    <t xml:space="preserve">   5500-00 Health Insurance Expense</t>
  </si>
  <si>
    <t xml:space="preserve">      5500-01 Health-MRS</t>
  </si>
  <si>
    <t xml:space="preserve">      5500-02 Health-BSBP</t>
  </si>
  <si>
    <t xml:space="preserve">      5500-99 Health-Unallocated</t>
  </si>
  <si>
    <t xml:space="preserve">   Total 5500-00 Health Insurance Expense</t>
  </si>
  <si>
    <t xml:space="preserve">   5600-00 Disability/Life Expense</t>
  </si>
  <si>
    <t xml:space="preserve">      5600-01 Disability-MRS</t>
  </si>
  <si>
    <t xml:space="preserve">      5600-02 Disability-BSBP</t>
  </si>
  <si>
    <t xml:space="preserve">      5600-99 Disability-Unallocated</t>
  </si>
  <si>
    <t xml:space="preserve">   Total 5600-00 Disability/Life Expense</t>
  </si>
  <si>
    <t xml:space="preserve">   5700-00 Professional Fees</t>
  </si>
  <si>
    <t xml:space="preserve">      5700-01 Professional-MRS</t>
  </si>
  <si>
    <t xml:space="preserve">      5700-02 Professional-BSBP</t>
  </si>
  <si>
    <t xml:space="preserve">      5700-99 Professional-Unallocated</t>
  </si>
  <si>
    <t xml:space="preserve">   Total 5700-00 Professional Fees</t>
  </si>
  <si>
    <t xml:space="preserve">   5850-00 PTO</t>
  </si>
  <si>
    <t xml:space="preserve">      5850-99 PTO Unallocated</t>
  </si>
  <si>
    <t xml:space="preserve">   Total 5850-00 PTO</t>
  </si>
  <si>
    <t xml:space="preserve">   5950-00 Retirement</t>
  </si>
  <si>
    <t xml:space="preserve">      5950-01 Retirement-MRS</t>
  </si>
  <si>
    <t xml:space="preserve">      5950-02 Retirement-BSBP</t>
  </si>
  <si>
    <t xml:space="preserve">      5950-99 Retirement-Unallocated</t>
  </si>
  <si>
    <t xml:space="preserve">   Total 5950-00 Retirement</t>
  </si>
  <si>
    <t xml:space="preserve">   6000-00 Rent Expense</t>
  </si>
  <si>
    <t xml:space="preserve">      6000-01 Rent-MRS</t>
  </si>
  <si>
    <t xml:space="preserve">      6000-02 Rent-BSBP</t>
  </si>
  <si>
    <t xml:space="preserve">      6000-99 Rent-Unallocated</t>
  </si>
  <si>
    <t xml:space="preserve">   Total 6000-00 Rent Expense</t>
  </si>
  <si>
    <t xml:space="preserve">   6100-00 Communications</t>
  </si>
  <si>
    <t xml:space="preserve">      6100-01 Communication-MRS</t>
  </si>
  <si>
    <t xml:space="preserve">      6100-02 Communication-BSBP</t>
  </si>
  <si>
    <t xml:space="preserve">      6100-99 Communication-Unallocated</t>
  </si>
  <si>
    <t xml:space="preserve">   Total 6100-00 Communications</t>
  </si>
  <si>
    <t xml:space="preserve">   6200-00 Audit</t>
  </si>
  <si>
    <t xml:space="preserve">      6200-01 Audit-MRS</t>
  </si>
  <si>
    <t xml:space="preserve">      6200-02 Audit-BSBP</t>
  </si>
  <si>
    <t xml:space="preserve">      6200-99 Audit-Unallocated</t>
  </si>
  <si>
    <t xml:space="preserve">   Total 6200-00 Audit</t>
  </si>
  <si>
    <t xml:space="preserve">   6300-00 Insurance</t>
  </si>
  <si>
    <t xml:space="preserve">      6300-01 Insurance-MRS</t>
  </si>
  <si>
    <t xml:space="preserve">      6300-02 Insurance-BSBP</t>
  </si>
  <si>
    <t xml:space="preserve">      6300-99 Insurance-Unallocated</t>
  </si>
  <si>
    <t xml:space="preserve">   Total 6300-00 Insurance</t>
  </si>
  <si>
    <t xml:space="preserve">   6400-00 Postage</t>
  </si>
  <si>
    <t xml:space="preserve">      6400-01 Postage-MRS</t>
  </si>
  <si>
    <t xml:space="preserve">      6400-02 Postage-BSBP</t>
  </si>
  <si>
    <t xml:space="preserve">   Total 6400-00 Postage</t>
  </si>
  <si>
    <t xml:space="preserve">   6550-00 Meals</t>
  </si>
  <si>
    <t xml:space="preserve">      6550-01 Meals-MRS</t>
  </si>
  <si>
    <t xml:space="preserve">      6550-02 Meals-BSBP</t>
  </si>
  <si>
    <t xml:space="preserve">      6550-99 Meals-Unallocated</t>
  </si>
  <si>
    <t xml:space="preserve">   Total 6550-00 Meals</t>
  </si>
  <si>
    <t xml:space="preserve">   6600-00 Supplies</t>
  </si>
  <si>
    <t xml:space="preserve">      6600-01 Supplies-MRS</t>
  </si>
  <si>
    <t xml:space="preserve">      6600-02 Supplies-BSBP</t>
  </si>
  <si>
    <t xml:space="preserve">      6600-99 Supplies-Unallocated</t>
  </si>
  <si>
    <t xml:space="preserve">   Total 6600-00 Supplies</t>
  </si>
  <si>
    <t xml:space="preserve">   6700-00 Statewide Data System License</t>
  </si>
  <si>
    <t xml:space="preserve">      6700-01 Data System-MRS</t>
  </si>
  <si>
    <t xml:space="preserve">      6700-02 Data System-BSBP</t>
  </si>
  <si>
    <t xml:space="preserve">      6700-99 Data System-Unallocated</t>
  </si>
  <si>
    <t xml:space="preserve">   Total 6700-00 Statewide Data System License</t>
  </si>
  <si>
    <t xml:space="preserve">   6800-00 Accomodations</t>
  </si>
  <si>
    <t xml:space="preserve">      6800-01 Accomodations-MRS</t>
  </si>
  <si>
    <t xml:space="preserve">      6800-02 Accomodations-BSBP</t>
  </si>
  <si>
    <t xml:space="preserve">      6800-99 Accomodations-Unallocated</t>
  </si>
  <si>
    <t xml:space="preserve">   Total 6800-00 Accomodations</t>
  </si>
  <si>
    <t xml:space="preserve">   6900-00 Training</t>
  </si>
  <si>
    <t xml:space="preserve">      6900-01 Training-MRS</t>
  </si>
  <si>
    <t xml:space="preserve">      6900-02 Training-BSBP</t>
  </si>
  <si>
    <t xml:space="preserve">      6900-99 Training-Unallocated</t>
  </si>
  <si>
    <t xml:space="preserve">   Total 6900-00 Training</t>
  </si>
  <si>
    <t xml:space="preserve">   7000-00 Travel</t>
  </si>
  <si>
    <t xml:space="preserve">      7000-01 Travel-MRS</t>
  </si>
  <si>
    <t xml:space="preserve">      7000-02 Travel-BSBP</t>
  </si>
  <si>
    <t xml:space="preserve">      7000-99 Travel-Unallocated</t>
  </si>
  <si>
    <t xml:space="preserve">   Total 7000-00 Travel</t>
  </si>
  <si>
    <t xml:space="preserve">   7100-00 Council Meetings</t>
  </si>
  <si>
    <t xml:space="preserve">      7100-01 Council Meeting-MRS</t>
  </si>
  <si>
    <t xml:space="preserve">      7100-02 Council Meeting-BSBP</t>
  </si>
  <si>
    <t xml:space="preserve">      7100-99 Council Meeting-Unallocated</t>
  </si>
  <si>
    <t xml:space="preserve">   Total 7100-00 Council Meetings</t>
  </si>
  <si>
    <t xml:space="preserve">   7200-00 Dues</t>
  </si>
  <si>
    <t xml:space="preserve">      7200-01 Dues-MRS</t>
  </si>
  <si>
    <t xml:space="preserve">      7200-02 Dues-BSBP</t>
  </si>
  <si>
    <t xml:space="preserve">      7200-99 Dues-Unallocated</t>
  </si>
  <si>
    <t xml:space="preserve">   Total 7200-00 Dues</t>
  </si>
  <si>
    <t xml:space="preserve">   7300-00 SPIL Support</t>
  </si>
  <si>
    <t xml:space="preserve">      7300-01 SPIL-MRS</t>
  </si>
  <si>
    <t xml:space="preserve">      7300-02 SPIL-BSBP</t>
  </si>
  <si>
    <t xml:space="preserve">      7300-99 SPIL-Unallocated</t>
  </si>
  <si>
    <t xml:space="preserve">   Total 7300-00 SPIL Support</t>
  </si>
  <si>
    <t xml:space="preserve">   7900-00 Miscellaneous</t>
  </si>
  <si>
    <t xml:space="preserve">      7900-01 Misc-MRS</t>
  </si>
  <si>
    <t xml:space="preserve">      7900-02 Misc-BSBP</t>
  </si>
  <si>
    <t xml:space="preserve">      7900-99 Misc-Unallocated</t>
  </si>
  <si>
    <t xml:space="preserve">   Total 7900-00 Miscellaneous</t>
  </si>
  <si>
    <t xml:space="preserve">   Uncategorized Expense</t>
  </si>
  <si>
    <t>Total Expenditures</t>
  </si>
  <si>
    <t>Net Operating Revenue</t>
  </si>
  <si>
    <t>Net Revenue</t>
  </si>
  <si>
    <t>Monday, Jun 06, 2022 01:00:41 PM GMT-7 - Accrual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</si>
</sst>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43"/>
  <sheetViews>
    <sheetView tabSelected="1" workbookViewId="0"/>
  </sheetViews>
  <sheetFormatPr defaultRowHeight="15"/>
  <cols>
    <col min="1" max="1" width="40.42578125" customWidth="1"/>
    <col min="2" max="3" width="9.42578125" customWidth="1"/>
    <col min="4" max="4" width="11.140625" customWidth="1"/>
    <col min="5" max="5" width="13.7109375" customWidth="1"/>
    <col min="6" max="6" width="10.28515625" customWidth="1"/>
    <col min="7" max="7" width="9.42578125" customWidth="1"/>
    <col min="8" max="8" width="11.140625" customWidth="1"/>
    <col min="9" max="9" width="12.85546875" customWidth="1"/>
    <col min="10" max="11" width="9.42578125" customWidth="1"/>
    <col min="12" max="13" width="10.28515625" customWidth="1"/>
    <col min="14" max="15" width="9.42578125" customWidth="1"/>
    <col min="16" max="16" width="8.5703125" customWidth="1"/>
    <col min="17" max="17" width="10.28515625" customWidth="1"/>
    <col min="18" max="19" width="9.42578125" customWidth="1"/>
    <col min="20" max="20" width="10.28515625" customWidth="1"/>
    <col min="21" max="21" width="8.5703125" customWidth="1"/>
    <col min="22" max="23" width="9.42578125" customWidth="1"/>
    <col min="24" max="24" width="8.5703125" customWidth="1"/>
    <col min="25" max="25" width="13.7109375" customWidth="1"/>
    <col min="26" max="26" width="10.28515625" customWidth="1"/>
    <col min="27" max="27" width="9.42578125" customWidth="1"/>
    <col min="28" max="28" width="10.28515625" customWidth="1"/>
    <col min="29" max="29" width="12.85546875" customWidth="1"/>
    <col min="30" max="31" width="9.42578125" customWidth="1"/>
    <col min="32" max="35" width="10.28515625" customWidth="1"/>
    <col min="36" max="36" width="11.140625" customWidth="1"/>
    <col min="37" max="37" width="10.28515625" customWidth="1"/>
  </cols>
  <sheetData>
    <row r="1" spans="1:37">
      <c r="A1" s="12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>
      <c r="A2" s="12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5" spans="1:37">
      <c r="A5" s="1"/>
      <c r="B5" s="9" t="s">
        <v>3</v>
      </c>
      <c r="C5" s="10"/>
      <c r="D5" s="10"/>
      <c r="E5" s="10"/>
      <c r="F5" s="9" t="s">
        <v>4</v>
      </c>
      <c r="G5" s="10"/>
      <c r="H5" s="10"/>
      <c r="I5" s="10"/>
      <c r="J5" s="9" t="s">
        <v>5</v>
      </c>
      <c r="K5" s="10"/>
      <c r="L5" s="10"/>
      <c r="M5" s="10"/>
      <c r="N5" s="9" t="s">
        <v>6</v>
      </c>
      <c r="O5" s="10"/>
      <c r="P5" s="10"/>
      <c r="Q5" s="10"/>
      <c r="R5" s="9" t="s">
        <v>7</v>
      </c>
      <c r="S5" s="10"/>
      <c r="T5" s="10"/>
      <c r="U5" s="10"/>
      <c r="V5" s="9" t="s">
        <v>8</v>
      </c>
      <c r="W5" s="10"/>
      <c r="X5" s="10"/>
      <c r="Y5" s="10"/>
      <c r="Z5" s="9" t="s">
        <v>9</v>
      </c>
      <c r="AA5" s="10"/>
      <c r="AB5" s="10"/>
      <c r="AC5" s="10"/>
      <c r="AD5" s="9" t="s">
        <v>10</v>
      </c>
      <c r="AE5" s="10"/>
      <c r="AF5" s="10"/>
      <c r="AG5" s="10"/>
      <c r="AH5" s="9" t="s">
        <v>11</v>
      </c>
      <c r="AI5" s="10"/>
      <c r="AJ5" s="10"/>
      <c r="AK5" s="10"/>
    </row>
    <row r="6" spans="1:37">
      <c r="A6" s="1"/>
      <c r="B6" s="2" t="s">
        <v>12</v>
      </c>
      <c r="C6" s="2" t="s">
        <v>13</v>
      </c>
      <c r="D6" s="2" t="s">
        <v>14</v>
      </c>
      <c r="E6" s="2" t="s">
        <v>15</v>
      </c>
      <c r="F6" s="2" t="s">
        <v>12</v>
      </c>
      <c r="G6" s="2" t="s">
        <v>13</v>
      </c>
      <c r="H6" s="2" t="s">
        <v>14</v>
      </c>
      <c r="I6" s="2" t="s">
        <v>15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12</v>
      </c>
      <c r="S6" s="2" t="s">
        <v>13</v>
      </c>
      <c r="T6" s="2" t="s">
        <v>14</v>
      </c>
      <c r="U6" s="2" t="s">
        <v>15</v>
      </c>
      <c r="V6" s="2" t="s">
        <v>12</v>
      </c>
      <c r="W6" s="2" t="s">
        <v>13</v>
      </c>
      <c r="X6" s="2" t="s">
        <v>14</v>
      </c>
      <c r="Y6" s="2" t="s">
        <v>15</v>
      </c>
      <c r="Z6" s="2" t="s">
        <v>12</v>
      </c>
      <c r="AA6" s="2" t="s">
        <v>13</v>
      </c>
      <c r="AB6" s="2" t="s">
        <v>14</v>
      </c>
      <c r="AC6" s="2" t="s">
        <v>15</v>
      </c>
      <c r="AD6" s="2" t="s">
        <v>12</v>
      </c>
      <c r="AE6" s="2" t="s">
        <v>13</v>
      </c>
      <c r="AF6" s="2" t="s">
        <v>14</v>
      </c>
      <c r="AG6" s="2" t="s">
        <v>15</v>
      </c>
      <c r="AH6" s="2" t="s">
        <v>12</v>
      </c>
      <c r="AI6" s="2" t="s">
        <v>13</v>
      </c>
      <c r="AJ6" s="2" t="s">
        <v>14</v>
      </c>
      <c r="AK6" s="2" t="s">
        <v>15</v>
      </c>
    </row>
    <row r="7" spans="1:37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>
      <c r="A8" s="3" t="s">
        <v>17</v>
      </c>
      <c r="B8" s="5">
        <f>12300.97</f>
        <v>0</v>
      </c>
      <c r="C8" s="5">
        <f>18880.25</f>
        <v>0</v>
      </c>
      <c r="D8" s="5">
        <f>(B8)-(C8)</f>
        <v>0</v>
      </c>
      <c r="E8" s="6">
        <f>IF(C8=0,"",(B8)/(C8))</f>
        <v>0</v>
      </c>
      <c r="F8" s="5">
        <f>6402.64</f>
        <v>0</v>
      </c>
      <c r="G8" s="5">
        <f>18880.25</f>
        <v>0</v>
      </c>
      <c r="H8" s="5">
        <f>(F8)-(G8)</f>
        <v>0</v>
      </c>
      <c r="I8" s="6">
        <f>IF(G8=0,"",(F8)/(G8))</f>
        <v>0</v>
      </c>
      <c r="J8" s="5">
        <f>14663.66</f>
        <v>0</v>
      </c>
      <c r="K8" s="5">
        <f>18880.25</f>
        <v>0</v>
      </c>
      <c r="L8" s="5">
        <f>(J8)-(K8)</f>
        <v>0</v>
      </c>
      <c r="M8" s="6">
        <f>IF(K8=0,"",(J8)/(K8))</f>
        <v>0</v>
      </c>
      <c r="N8" s="5">
        <f>20987.83</f>
        <v>0</v>
      </c>
      <c r="O8" s="5">
        <f>18880.25</f>
        <v>0</v>
      </c>
      <c r="P8" s="5">
        <f>(N8)-(O8)</f>
        <v>0</v>
      </c>
      <c r="Q8" s="6">
        <f>IF(O8=0,"",(N8)/(O8))</f>
        <v>0</v>
      </c>
      <c r="R8" s="5">
        <f>14540.38</f>
        <v>0</v>
      </c>
      <c r="S8" s="5">
        <f>18880.25</f>
        <v>0</v>
      </c>
      <c r="T8" s="5">
        <f>(R8)-(S8)</f>
        <v>0</v>
      </c>
      <c r="U8" s="6">
        <f>IF(S8=0,"",(R8)/(S8))</f>
        <v>0</v>
      </c>
      <c r="V8" s="5">
        <f>21527.53</f>
        <v>0</v>
      </c>
      <c r="W8" s="5">
        <f>18880.25</f>
        <v>0</v>
      </c>
      <c r="X8" s="5">
        <f>(V8)-(W8)</f>
        <v>0</v>
      </c>
      <c r="Y8" s="6">
        <f>IF(W8=0,"",(V8)/(W8))</f>
        <v>0</v>
      </c>
      <c r="Z8" s="5">
        <f>18205.02</f>
        <v>0</v>
      </c>
      <c r="AA8" s="5">
        <f>18880.25</f>
        <v>0</v>
      </c>
      <c r="AB8" s="5">
        <f>(Z8)-(AA8)</f>
        <v>0</v>
      </c>
      <c r="AC8" s="6">
        <f>IF(AA8=0,"",(Z8)/(AA8))</f>
        <v>0</v>
      </c>
      <c r="AD8" s="5">
        <f>16167.13</f>
        <v>0</v>
      </c>
      <c r="AE8" s="5">
        <f>18880.25</f>
        <v>0</v>
      </c>
      <c r="AF8" s="5">
        <f>(AD8)-(AE8)</f>
        <v>0</v>
      </c>
      <c r="AG8" s="6">
        <f>IF(AE8=0,"",(AD8)/(AE8))</f>
        <v>0</v>
      </c>
      <c r="AH8" s="5">
        <f>(((((((B8)+(F8))+(J8))+(N8))+(R8))+(V8))+(Z8))+(AD8)</f>
        <v>0</v>
      </c>
      <c r="AI8" s="5">
        <f>(((((((C8)+(G8))+(K8))+(O8))+(S8))+(W8))+(AA8))+(AE8)</f>
        <v>0</v>
      </c>
      <c r="AJ8" s="5">
        <f>(AH8)-(AI8)</f>
        <v>0</v>
      </c>
      <c r="AK8" s="6">
        <f>IF(AI8=0,"",(AH8)/(AI8))</f>
        <v>0</v>
      </c>
    </row>
    <row r="9" spans="1:37">
      <c r="A9" s="3" t="s">
        <v>18</v>
      </c>
      <c r="B9" s="5">
        <f>6623.58</f>
        <v>0</v>
      </c>
      <c r="C9" s="5">
        <f>10166.32</f>
        <v>0</v>
      </c>
      <c r="D9" s="5">
        <f>(B9)-(C9)</f>
        <v>0</v>
      </c>
      <c r="E9" s="6">
        <f>IF(C9=0,"",(B9)/(C9))</f>
        <v>0</v>
      </c>
      <c r="F9" s="5">
        <f>3174.58</f>
        <v>0</v>
      </c>
      <c r="G9" s="5">
        <f>10166.32</f>
        <v>0</v>
      </c>
      <c r="H9" s="5">
        <f>(F9)-(G9)</f>
        <v>0</v>
      </c>
      <c r="I9" s="6">
        <f>IF(G9=0,"",(F9)/(G9))</f>
        <v>0</v>
      </c>
      <c r="J9" s="5">
        <f>7895.81</f>
        <v>0</v>
      </c>
      <c r="K9" s="5">
        <f>10166.32</f>
        <v>0</v>
      </c>
      <c r="L9" s="5">
        <f>(J9)-(K9)</f>
        <v>0</v>
      </c>
      <c r="M9" s="6">
        <f>IF(K9=0,"",(J9)/(K9))</f>
        <v>0</v>
      </c>
      <c r="N9" s="5">
        <f>11301.12</f>
        <v>0</v>
      </c>
      <c r="O9" s="5">
        <f>10166.32</f>
        <v>0</v>
      </c>
      <c r="P9" s="5">
        <f>(N9)-(O9)</f>
        <v>0</v>
      </c>
      <c r="Q9" s="6">
        <f>IF(O9=0,"",(N9)/(O9))</f>
        <v>0</v>
      </c>
      <c r="R9" s="5">
        <f>7829.42</f>
        <v>0</v>
      </c>
      <c r="S9" s="5">
        <f>10166.32</f>
        <v>0</v>
      </c>
      <c r="T9" s="5">
        <f>(R9)-(S9)</f>
        <v>0</v>
      </c>
      <c r="U9" s="6">
        <f>IF(S9=0,"",(R9)/(S9))</f>
        <v>0</v>
      </c>
      <c r="V9" s="5">
        <f>11591.74</f>
        <v>0</v>
      </c>
      <c r="W9" s="5">
        <f>10166.32</f>
        <v>0</v>
      </c>
      <c r="X9" s="5">
        <f>(V9)-(W9)</f>
        <v>0</v>
      </c>
      <c r="Y9" s="6">
        <f>IF(W9=0,"",(V9)/(W9))</f>
        <v>0</v>
      </c>
      <c r="Z9" s="5">
        <f>9802.69</f>
        <v>0</v>
      </c>
      <c r="AA9" s="5">
        <f>10166.32</f>
        <v>0</v>
      </c>
      <c r="AB9" s="5">
        <f>(Z9)-(AA9)</f>
        <v>0</v>
      </c>
      <c r="AC9" s="6">
        <f>IF(AA9=0,"",(Z9)/(AA9))</f>
        <v>0</v>
      </c>
      <c r="AD9" s="5">
        <f>8705.37</f>
        <v>0</v>
      </c>
      <c r="AE9" s="5">
        <f>10166.32</f>
        <v>0</v>
      </c>
      <c r="AF9" s="5">
        <f>(AD9)-(AE9)</f>
        <v>0</v>
      </c>
      <c r="AG9" s="6">
        <f>IF(AE9=0,"",(AD9)/(AE9))</f>
        <v>0</v>
      </c>
      <c r="AH9" s="5">
        <f>(((((((B9)+(F9))+(J9))+(N9))+(R9))+(V9))+(Z9))+(AD9)</f>
        <v>0</v>
      </c>
      <c r="AI9" s="5">
        <f>(((((((C9)+(G9))+(K9))+(O9))+(S9))+(W9))+(AA9))+(AE9)</f>
        <v>0</v>
      </c>
      <c r="AJ9" s="5">
        <f>(AH9)-(AI9)</f>
        <v>0</v>
      </c>
      <c r="AK9" s="6">
        <f>IF(AI9=0,"",(AH9)/(AI9))</f>
        <v>0</v>
      </c>
    </row>
    <row r="10" spans="1:37">
      <c r="A10" s="3" t="s">
        <v>19</v>
      </c>
      <c r="B10" s="5">
        <f>5.05</f>
        <v>0</v>
      </c>
      <c r="C10" s="4"/>
      <c r="D10" s="5">
        <f>(B10)-(C10)</f>
        <v>0</v>
      </c>
      <c r="E10" s="6">
        <f>IF(C10=0,"",(B10)/(C10))</f>
        <v>0</v>
      </c>
      <c r="F10" s="5">
        <f>5.14</f>
        <v>0</v>
      </c>
      <c r="G10" s="4"/>
      <c r="H10" s="5">
        <f>(F10)-(G10)</f>
        <v>0</v>
      </c>
      <c r="I10" s="6">
        <f>IF(G10=0,"",(F10)/(G10))</f>
        <v>0</v>
      </c>
      <c r="J10" s="5">
        <f>7.29</f>
        <v>0</v>
      </c>
      <c r="K10" s="4"/>
      <c r="L10" s="5">
        <f>(J10)-(K10)</f>
        <v>0</v>
      </c>
      <c r="M10" s="6">
        <f>IF(K10=0,"",(J10)/(K10))</f>
        <v>0</v>
      </c>
      <c r="N10" s="5">
        <f>2.76</f>
        <v>0</v>
      </c>
      <c r="O10" s="4"/>
      <c r="P10" s="5">
        <f>(N10)-(O10)</f>
        <v>0</v>
      </c>
      <c r="Q10" s="6">
        <f>IF(O10=0,"",(N10)/(O10))</f>
        <v>0</v>
      </c>
      <c r="R10" s="5">
        <f>0.37</f>
        <v>0</v>
      </c>
      <c r="S10" s="4"/>
      <c r="T10" s="5">
        <f>(R10)-(S10)</f>
        <v>0</v>
      </c>
      <c r="U10" s="6">
        <f>IF(S10=0,"",(R10)/(S10))</f>
        <v>0</v>
      </c>
      <c r="V10" s="5">
        <f>3.41</f>
        <v>0</v>
      </c>
      <c r="W10" s="4"/>
      <c r="X10" s="5">
        <f>(V10)-(W10)</f>
        <v>0</v>
      </c>
      <c r="Y10" s="6">
        <f>IF(W10=0,"",(V10)/(W10))</f>
        <v>0</v>
      </c>
      <c r="Z10" s="5">
        <f>4.07</f>
        <v>0</v>
      </c>
      <c r="AA10" s="4"/>
      <c r="AB10" s="5">
        <f>(Z10)-(AA10)</f>
        <v>0</v>
      </c>
      <c r="AC10" s="6">
        <f>IF(AA10=0,"",(Z10)/(AA10))</f>
        <v>0</v>
      </c>
      <c r="AD10" s="5">
        <f>2.69</f>
        <v>0</v>
      </c>
      <c r="AE10" s="4"/>
      <c r="AF10" s="5">
        <f>(AD10)-(AE10)</f>
        <v>0</v>
      </c>
      <c r="AG10" s="6">
        <f>IF(AE10=0,"",(AD10)/(AE10))</f>
        <v>0</v>
      </c>
      <c r="AH10" s="5">
        <f>(((((((B10)+(F10))+(J10))+(N10))+(R10))+(V10))+(Z10))+(AD10)</f>
        <v>0</v>
      </c>
      <c r="AI10" s="5">
        <f>(((((((C10)+(G10))+(K10))+(O10))+(S10))+(W10))+(AA10))+(AE10)</f>
        <v>0</v>
      </c>
      <c r="AJ10" s="5">
        <f>(AH10)-(AI10)</f>
        <v>0</v>
      </c>
      <c r="AK10" s="6">
        <f>IF(AI10=0,"",(AH10)/(AI10))</f>
        <v>0</v>
      </c>
    </row>
    <row r="11" spans="1:37">
      <c r="A11" s="3" t="s">
        <v>20</v>
      </c>
      <c r="B11" s="7">
        <f>((B8)+(B9))+(B10)</f>
        <v>0</v>
      </c>
      <c r="C11" s="7">
        <f>((C8)+(C9))+(C10)</f>
        <v>0</v>
      </c>
      <c r="D11" s="7">
        <f>(B11)-(C11)</f>
        <v>0</v>
      </c>
      <c r="E11" s="8">
        <f>IF(C11=0,"",(B11)/(C11))</f>
        <v>0</v>
      </c>
      <c r="F11" s="7">
        <f>((F8)+(F9))+(F10)</f>
        <v>0</v>
      </c>
      <c r="G11" s="7">
        <f>((G8)+(G9))+(G10)</f>
        <v>0</v>
      </c>
      <c r="H11" s="7">
        <f>(F11)-(G11)</f>
        <v>0</v>
      </c>
      <c r="I11" s="8">
        <f>IF(G11=0,"",(F11)/(G11))</f>
        <v>0</v>
      </c>
      <c r="J11" s="7">
        <f>((J8)+(J9))+(J10)</f>
        <v>0</v>
      </c>
      <c r="K11" s="7">
        <f>((K8)+(K9))+(K10)</f>
        <v>0</v>
      </c>
      <c r="L11" s="7">
        <f>(J11)-(K11)</f>
        <v>0</v>
      </c>
      <c r="M11" s="8">
        <f>IF(K11=0,"",(J11)/(K11))</f>
        <v>0</v>
      </c>
      <c r="N11" s="7">
        <f>((N8)+(N9))+(N10)</f>
        <v>0</v>
      </c>
      <c r="O11" s="7">
        <f>((O8)+(O9))+(O10)</f>
        <v>0</v>
      </c>
      <c r="P11" s="7">
        <f>(N11)-(O11)</f>
        <v>0</v>
      </c>
      <c r="Q11" s="8">
        <f>IF(O11=0,"",(N11)/(O11))</f>
        <v>0</v>
      </c>
      <c r="R11" s="7">
        <f>((R8)+(R9))+(R10)</f>
        <v>0</v>
      </c>
      <c r="S11" s="7">
        <f>((S8)+(S9))+(S10)</f>
        <v>0</v>
      </c>
      <c r="T11" s="7">
        <f>(R11)-(S11)</f>
        <v>0</v>
      </c>
      <c r="U11" s="8">
        <f>IF(S11=0,"",(R11)/(S11))</f>
        <v>0</v>
      </c>
      <c r="V11" s="7">
        <f>((V8)+(V9))+(V10)</f>
        <v>0</v>
      </c>
      <c r="W11" s="7">
        <f>((W8)+(W9))+(W10)</f>
        <v>0</v>
      </c>
      <c r="X11" s="7">
        <f>(V11)-(W11)</f>
        <v>0</v>
      </c>
      <c r="Y11" s="8">
        <f>IF(W11=0,"",(V11)/(W11))</f>
        <v>0</v>
      </c>
      <c r="Z11" s="7">
        <f>((Z8)+(Z9))+(Z10)</f>
        <v>0</v>
      </c>
      <c r="AA11" s="7">
        <f>((AA8)+(AA9))+(AA10)</f>
        <v>0</v>
      </c>
      <c r="AB11" s="7">
        <f>(Z11)-(AA11)</f>
        <v>0</v>
      </c>
      <c r="AC11" s="8">
        <f>IF(AA11=0,"",(Z11)/(AA11))</f>
        <v>0</v>
      </c>
      <c r="AD11" s="7">
        <f>((AD8)+(AD9))+(AD10)</f>
        <v>0</v>
      </c>
      <c r="AE11" s="7">
        <f>((AE8)+(AE9))+(AE10)</f>
        <v>0</v>
      </c>
      <c r="AF11" s="7">
        <f>(AD11)-(AE11)</f>
        <v>0</v>
      </c>
      <c r="AG11" s="8">
        <f>IF(AE11=0,"",(AD11)/(AE11))</f>
        <v>0</v>
      </c>
      <c r="AH11" s="7">
        <f>(((((((B11)+(F11))+(J11))+(N11))+(R11))+(V11))+(Z11))+(AD11)</f>
        <v>0</v>
      </c>
      <c r="AI11" s="7">
        <f>(((((((C11)+(G11))+(K11))+(O11))+(S11))+(W11))+(AA11))+(AE11)</f>
        <v>0</v>
      </c>
      <c r="AJ11" s="7">
        <f>(AH11)-(AI11)</f>
        <v>0</v>
      </c>
      <c r="AK11" s="8">
        <f>IF(AI11=0,"",(AH11)/(AI11))</f>
        <v>0</v>
      </c>
    </row>
    <row r="12" spans="1:37">
      <c r="A12" s="3" t="s">
        <v>21</v>
      </c>
      <c r="B12" s="7">
        <f>(B11)-(0)</f>
        <v>0</v>
      </c>
      <c r="C12" s="7">
        <f>(C11)-(0)</f>
        <v>0</v>
      </c>
      <c r="D12" s="7">
        <f>(B12)-(C12)</f>
        <v>0</v>
      </c>
      <c r="E12" s="8">
        <f>IF(C12=0,"",(B12)/(C12))</f>
        <v>0</v>
      </c>
      <c r="F12" s="7">
        <f>(F11)-(0)</f>
        <v>0</v>
      </c>
      <c r="G12" s="7">
        <f>(G11)-(0)</f>
        <v>0</v>
      </c>
      <c r="H12" s="7">
        <f>(F12)-(G12)</f>
        <v>0</v>
      </c>
      <c r="I12" s="8">
        <f>IF(G12=0,"",(F12)/(G12))</f>
        <v>0</v>
      </c>
      <c r="J12" s="7">
        <f>(J11)-(0)</f>
        <v>0</v>
      </c>
      <c r="K12" s="7">
        <f>(K11)-(0)</f>
        <v>0</v>
      </c>
      <c r="L12" s="7">
        <f>(J12)-(K12)</f>
        <v>0</v>
      </c>
      <c r="M12" s="8">
        <f>IF(K12=0,"",(J12)/(K12))</f>
        <v>0</v>
      </c>
      <c r="N12" s="7">
        <f>(N11)-(0)</f>
        <v>0</v>
      </c>
      <c r="O12" s="7">
        <f>(O11)-(0)</f>
        <v>0</v>
      </c>
      <c r="P12" s="7">
        <f>(N12)-(O12)</f>
        <v>0</v>
      </c>
      <c r="Q12" s="8">
        <f>IF(O12=0,"",(N12)/(O12))</f>
        <v>0</v>
      </c>
      <c r="R12" s="7">
        <f>(R11)-(0)</f>
        <v>0</v>
      </c>
      <c r="S12" s="7">
        <f>(S11)-(0)</f>
        <v>0</v>
      </c>
      <c r="T12" s="7">
        <f>(R12)-(S12)</f>
        <v>0</v>
      </c>
      <c r="U12" s="8">
        <f>IF(S12=0,"",(R12)/(S12))</f>
        <v>0</v>
      </c>
      <c r="V12" s="7">
        <f>(V11)-(0)</f>
        <v>0</v>
      </c>
      <c r="W12" s="7">
        <f>(W11)-(0)</f>
        <v>0</v>
      </c>
      <c r="X12" s="7">
        <f>(V12)-(W12)</f>
        <v>0</v>
      </c>
      <c r="Y12" s="8">
        <f>IF(W12=0,"",(V12)/(W12))</f>
        <v>0</v>
      </c>
      <c r="Z12" s="7">
        <f>(Z11)-(0)</f>
        <v>0</v>
      </c>
      <c r="AA12" s="7">
        <f>(AA11)-(0)</f>
        <v>0</v>
      </c>
      <c r="AB12" s="7">
        <f>(Z12)-(AA12)</f>
        <v>0</v>
      </c>
      <c r="AC12" s="8">
        <f>IF(AA12=0,"",(Z12)/(AA12))</f>
        <v>0</v>
      </c>
      <c r="AD12" s="7">
        <f>(AD11)-(0)</f>
        <v>0</v>
      </c>
      <c r="AE12" s="7">
        <f>(AE11)-(0)</f>
        <v>0</v>
      </c>
      <c r="AF12" s="7">
        <f>(AD12)-(AE12)</f>
        <v>0</v>
      </c>
      <c r="AG12" s="8">
        <f>IF(AE12=0,"",(AD12)/(AE12))</f>
        <v>0</v>
      </c>
      <c r="AH12" s="7">
        <f>(((((((B12)+(F12))+(J12))+(N12))+(R12))+(V12))+(Z12))+(AD12)</f>
        <v>0</v>
      </c>
      <c r="AI12" s="7">
        <f>(((((((C12)+(G12))+(K12))+(O12))+(S12))+(W12))+(AA12))+(AE12)</f>
        <v>0</v>
      </c>
      <c r="AJ12" s="7">
        <f>(AH12)-(AI12)</f>
        <v>0</v>
      </c>
      <c r="AK12" s="8">
        <f>IF(AI12=0,"",(AH12)/(AI12))</f>
        <v>0</v>
      </c>
    </row>
    <row r="13" spans="1:37">
      <c r="A13" s="3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>
      <c r="A14" s="3" t="s">
        <v>23</v>
      </c>
      <c r="B14" s="4"/>
      <c r="C14" s="4"/>
      <c r="D14" s="5">
        <f>(B14)-(C14)</f>
        <v>0</v>
      </c>
      <c r="E14" s="6">
        <f>IF(C14=0,"",(B14)/(C14))</f>
        <v>0</v>
      </c>
      <c r="F14" s="4"/>
      <c r="G14" s="4"/>
      <c r="H14" s="5">
        <f>(F14)-(G14)</f>
        <v>0</v>
      </c>
      <c r="I14" s="6">
        <f>IF(G14=0,"",(F14)/(G14))</f>
        <v>0</v>
      </c>
      <c r="J14" s="4"/>
      <c r="K14" s="4"/>
      <c r="L14" s="5">
        <f>(J14)-(K14)</f>
        <v>0</v>
      </c>
      <c r="M14" s="6">
        <f>IF(K14=0,"",(J14)/(K14))</f>
        <v>0</v>
      </c>
      <c r="N14" s="4"/>
      <c r="O14" s="4"/>
      <c r="P14" s="5">
        <f>(N14)-(O14)</f>
        <v>0</v>
      </c>
      <c r="Q14" s="6">
        <f>IF(O14=0,"",(N14)/(O14))</f>
        <v>0</v>
      </c>
      <c r="R14" s="4"/>
      <c r="S14" s="4"/>
      <c r="T14" s="5">
        <f>(R14)-(S14)</f>
        <v>0</v>
      </c>
      <c r="U14" s="6">
        <f>IF(S14=0,"",(R14)/(S14))</f>
        <v>0</v>
      </c>
      <c r="V14" s="4"/>
      <c r="W14" s="4"/>
      <c r="X14" s="5">
        <f>(V14)-(W14)</f>
        <v>0</v>
      </c>
      <c r="Y14" s="6">
        <f>IF(W14=0,"",(V14)/(W14))</f>
        <v>0</v>
      </c>
      <c r="Z14" s="4"/>
      <c r="AA14" s="4"/>
      <c r="AB14" s="5">
        <f>(Z14)-(AA14)</f>
        <v>0</v>
      </c>
      <c r="AC14" s="6">
        <f>IF(AA14=0,"",(Z14)/(AA14))</f>
        <v>0</v>
      </c>
      <c r="AD14" s="4"/>
      <c r="AE14" s="4"/>
      <c r="AF14" s="5">
        <f>(AD14)-(AE14)</f>
        <v>0</v>
      </c>
      <c r="AG14" s="6">
        <f>IF(AE14=0,"",(AD14)/(AE14))</f>
        <v>0</v>
      </c>
      <c r="AH14" s="5">
        <f>(((((((B14)+(F14))+(J14))+(N14))+(R14))+(V14))+(Z14))+(AD14)</f>
        <v>0</v>
      </c>
      <c r="AI14" s="5">
        <f>(((((((C14)+(G14))+(K14))+(O14))+(S14))+(W14))+(AA14))+(AE14)</f>
        <v>0</v>
      </c>
      <c r="AJ14" s="5">
        <f>(AH14)-(AI14)</f>
        <v>0</v>
      </c>
      <c r="AK14" s="6">
        <f>IF(AI14=0,"",(AH14)/(AI14))</f>
        <v>0</v>
      </c>
    </row>
    <row r="15" spans="1:37">
      <c r="A15" s="3" t="s">
        <v>24</v>
      </c>
      <c r="B15" s="5">
        <f>9949.95</f>
        <v>0</v>
      </c>
      <c r="C15" s="5">
        <f>8135.67</f>
        <v>0</v>
      </c>
      <c r="D15" s="5">
        <f>(B15)-(C15)</f>
        <v>0</v>
      </c>
      <c r="E15" s="6">
        <f>IF(C15=0,"",(B15)/(C15))</f>
        <v>0</v>
      </c>
      <c r="F15" s="5">
        <f>3988.4</f>
        <v>0</v>
      </c>
      <c r="G15" s="5">
        <f>8135.67</f>
        <v>0</v>
      </c>
      <c r="H15" s="5">
        <f>(F15)-(G15)</f>
        <v>0</v>
      </c>
      <c r="I15" s="6">
        <f>IF(G15=0,"",(F15)/(G15))</f>
        <v>0</v>
      </c>
      <c r="J15" s="5">
        <f>11264.76</f>
        <v>0</v>
      </c>
      <c r="K15" s="5">
        <f>8135.67</f>
        <v>0</v>
      </c>
      <c r="L15" s="5">
        <f>(J15)-(K15)</f>
        <v>0</v>
      </c>
      <c r="M15" s="6">
        <f>IF(K15=0,"",(J15)/(K15))</f>
        <v>0</v>
      </c>
      <c r="N15" s="5">
        <f>7509.84</f>
        <v>0</v>
      </c>
      <c r="O15" s="5">
        <f>8135.67</f>
        <v>0</v>
      </c>
      <c r="P15" s="5">
        <f>(N15)-(O15)</f>
        <v>0</v>
      </c>
      <c r="Q15" s="6">
        <f>IF(O15=0,"",(N15)/(O15))</f>
        <v>0</v>
      </c>
      <c r="R15" s="5">
        <f>7509.84</f>
        <v>0</v>
      </c>
      <c r="S15" s="5">
        <f>8135.67</f>
        <v>0</v>
      </c>
      <c r="T15" s="5">
        <f>(R15)-(S15)</f>
        <v>0</v>
      </c>
      <c r="U15" s="6">
        <f>IF(S15=0,"",(R15)/(S15))</f>
        <v>0</v>
      </c>
      <c r="V15" s="5">
        <f>7509.84</f>
        <v>0</v>
      </c>
      <c r="W15" s="5">
        <f>8135.67</f>
        <v>0</v>
      </c>
      <c r="X15" s="5">
        <f>(V15)-(W15)</f>
        <v>0</v>
      </c>
      <c r="Y15" s="6">
        <f>IF(W15=0,"",(V15)/(W15))</f>
        <v>0</v>
      </c>
      <c r="Z15" s="5">
        <f>7509.84</f>
        <v>0</v>
      </c>
      <c r="AA15" s="5">
        <f>8135.67</f>
        <v>0</v>
      </c>
      <c r="AB15" s="5">
        <f>(Z15)-(AA15)</f>
        <v>0</v>
      </c>
      <c r="AC15" s="6">
        <f>IF(AA15=0,"",(Z15)/(AA15))</f>
        <v>0</v>
      </c>
      <c r="AD15" s="5">
        <f>7509.84</f>
        <v>0</v>
      </c>
      <c r="AE15" s="5">
        <f>8135.67</f>
        <v>0</v>
      </c>
      <c r="AF15" s="5">
        <f>(AD15)-(AE15)</f>
        <v>0</v>
      </c>
      <c r="AG15" s="6">
        <f>IF(AE15=0,"",(AD15)/(AE15))</f>
        <v>0</v>
      </c>
      <c r="AH15" s="5">
        <f>(((((((B15)+(F15))+(J15))+(N15))+(R15))+(V15))+(Z15))+(AD15)</f>
        <v>0</v>
      </c>
      <c r="AI15" s="5">
        <f>(((((((C15)+(G15))+(K15))+(O15))+(S15))+(W15))+(AA15))+(AE15)</f>
        <v>0</v>
      </c>
      <c r="AJ15" s="5">
        <f>(AH15)-(AI15)</f>
        <v>0</v>
      </c>
      <c r="AK15" s="6">
        <f>IF(AI15=0,"",(AH15)/(AI15))</f>
        <v>0</v>
      </c>
    </row>
    <row r="16" spans="1:37">
      <c r="A16" s="3" t="s">
        <v>25</v>
      </c>
      <c r="B16" s="5">
        <f>5357.66</f>
        <v>0</v>
      </c>
      <c r="C16" s="5">
        <f>4380.75</f>
        <v>0</v>
      </c>
      <c r="D16" s="5">
        <f>(B16)-(C16)</f>
        <v>0</v>
      </c>
      <c r="E16" s="6">
        <f>IF(C16=0,"",(B16)/(C16))</f>
        <v>0</v>
      </c>
      <c r="F16" s="5">
        <f>2147.6</f>
        <v>0</v>
      </c>
      <c r="G16" s="5">
        <f>4380.75</f>
        <v>0</v>
      </c>
      <c r="H16" s="5">
        <f>(F16)-(G16)</f>
        <v>0</v>
      </c>
      <c r="I16" s="6">
        <f>IF(G16=0,"",(F16)/(G16))</f>
        <v>0</v>
      </c>
      <c r="J16" s="5">
        <f>6065.64</f>
        <v>0</v>
      </c>
      <c r="K16" s="5">
        <f>4380.75</f>
        <v>0</v>
      </c>
      <c r="L16" s="5">
        <f>(J16)-(K16)</f>
        <v>0</v>
      </c>
      <c r="M16" s="6">
        <f>IF(K16=0,"",(J16)/(K16))</f>
        <v>0</v>
      </c>
      <c r="N16" s="5">
        <f>4043.76</f>
        <v>0</v>
      </c>
      <c r="O16" s="5">
        <f>4380.75</f>
        <v>0</v>
      </c>
      <c r="P16" s="5">
        <f>(N16)-(O16)</f>
        <v>0</v>
      </c>
      <c r="Q16" s="6">
        <f>IF(O16=0,"",(N16)/(O16))</f>
        <v>0</v>
      </c>
      <c r="R16" s="5">
        <f>4043.76</f>
        <v>0</v>
      </c>
      <c r="S16" s="5">
        <f>4380.75</f>
        <v>0</v>
      </c>
      <c r="T16" s="5">
        <f>(R16)-(S16)</f>
        <v>0</v>
      </c>
      <c r="U16" s="6">
        <f>IF(S16=0,"",(R16)/(S16))</f>
        <v>0</v>
      </c>
      <c r="V16" s="5">
        <f>4043.76</f>
        <v>0</v>
      </c>
      <c r="W16" s="5">
        <f>4380.75</f>
        <v>0</v>
      </c>
      <c r="X16" s="5">
        <f>(V16)-(W16)</f>
        <v>0</v>
      </c>
      <c r="Y16" s="6">
        <f>IF(W16=0,"",(V16)/(W16))</f>
        <v>0</v>
      </c>
      <c r="Z16" s="5">
        <f>4043.76</f>
        <v>0</v>
      </c>
      <c r="AA16" s="5">
        <f>4380.75</f>
        <v>0</v>
      </c>
      <c r="AB16" s="5">
        <f>(Z16)-(AA16)</f>
        <v>0</v>
      </c>
      <c r="AC16" s="6">
        <f>IF(AA16=0,"",(Z16)/(AA16))</f>
        <v>0</v>
      </c>
      <c r="AD16" s="5">
        <f>4043.76</f>
        <v>0</v>
      </c>
      <c r="AE16" s="5">
        <f>4380.75</f>
        <v>0</v>
      </c>
      <c r="AF16" s="5">
        <f>(AD16)-(AE16)</f>
        <v>0</v>
      </c>
      <c r="AG16" s="6">
        <f>IF(AE16=0,"",(AD16)/(AE16))</f>
        <v>0</v>
      </c>
      <c r="AH16" s="5">
        <f>(((((((B16)+(F16))+(J16))+(N16))+(R16))+(V16))+(Z16))+(AD16)</f>
        <v>0</v>
      </c>
      <c r="AI16" s="5">
        <f>(((((((C16)+(G16))+(K16))+(O16))+(S16))+(W16))+(AA16))+(AE16)</f>
        <v>0</v>
      </c>
      <c r="AJ16" s="5">
        <f>(AH16)-(AI16)</f>
        <v>0</v>
      </c>
      <c r="AK16" s="6">
        <f>IF(AI16=0,"",(AH16)/(AI16))</f>
        <v>0</v>
      </c>
    </row>
    <row r="17" spans="1:37">
      <c r="A17" s="3" t="s">
        <v>26</v>
      </c>
      <c r="B17" s="5">
        <f>-5417.6</f>
        <v>0</v>
      </c>
      <c r="C17" s="4"/>
      <c r="D17" s="5">
        <f>(B17)-(C17)</f>
        <v>0</v>
      </c>
      <c r="E17" s="6">
        <f>IF(C17=0,"",(B17)/(C17))</f>
        <v>0</v>
      </c>
      <c r="F17" s="5">
        <f>5417.6</f>
        <v>0</v>
      </c>
      <c r="G17" s="4"/>
      <c r="H17" s="5">
        <f>(F17)-(G17)</f>
        <v>0</v>
      </c>
      <c r="I17" s="6">
        <f>IF(G17=0,"",(F17)/(G17))</f>
        <v>0</v>
      </c>
      <c r="J17" s="5">
        <f>0</f>
        <v>0</v>
      </c>
      <c r="K17" s="4"/>
      <c r="L17" s="5">
        <f>(J17)-(K17)</f>
        <v>0</v>
      </c>
      <c r="M17" s="6">
        <f>IF(K17=0,"",(J17)/(K17))</f>
        <v>0</v>
      </c>
      <c r="N17" s="5">
        <f>0</f>
        <v>0</v>
      </c>
      <c r="O17" s="4"/>
      <c r="P17" s="5">
        <f>(N17)-(O17)</f>
        <v>0</v>
      </c>
      <c r="Q17" s="6">
        <f>IF(O17=0,"",(N17)/(O17))</f>
        <v>0</v>
      </c>
      <c r="R17" s="5">
        <f>0</f>
        <v>0</v>
      </c>
      <c r="S17" s="4"/>
      <c r="T17" s="5">
        <f>(R17)-(S17)</f>
        <v>0</v>
      </c>
      <c r="U17" s="6">
        <f>IF(S17=0,"",(R17)/(S17))</f>
        <v>0</v>
      </c>
      <c r="V17" s="5">
        <f>0</f>
        <v>0</v>
      </c>
      <c r="W17" s="4"/>
      <c r="X17" s="5">
        <f>(V17)-(W17)</f>
        <v>0</v>
      </c>
      <c r="Y17" s="6">
        <f>IF(W17=0,"",(V17)/(W17))</f>
        <v>0</v>
      </c>
      <c r="Z17" s="5">
        <f>0</f>
        <v>0</v>
      </c>
      <c r="AA17" s="4"/>
      <c r="AB17" s="5">
        <f>(Z17)-(AA17)</f>
        <v>0</v>
      </c>
      <c r="AC17" s="6">
        <f>IF(AA17=0,"",(Z17)/(AA17))</f>
        <v>0</v>
      </c>
      <c r="AD17" s="5">
        <f>0</f>
        <v>0</v>
      </c>
      <c r="AE17" s="4"/>
      <c r="AF17" s="5">
        <f>(AD17)-(AE17)</f>
        <v>0</v>
      </c>
      <c r="AG17" s="6">
        <f>IF(AE17=0,"",(AD17)/(AE17))</f>
        <v>0</v>
      </c>
      <c r="AH17" s="5">
        <f>(((((((B17)+(F17))+(J17))+(N17))+(R17))+(V17))+(Z17))+(AD17)</f>
        <v>0</v>
      </c>
      <c r="AI17" s="5">
        <f>(((((((C17)+(G17))+(K17))+(O17))+(S17))+(W17))+(AA17))+(AE17)</f>
        <v>0</v>
      </c>
      <c r="AJ17" s="5">
        <f>(AH17)-(AI17)</f>
        <v>0</v>
      </c>
      <c r="AK17" s="6">
        <f>IF(AI17=0,"",(AH17)/(AI17))</f>
        <v>0</v>
      </c>
    </row>
    <row r="18" spans="1:37">
      <c r="A18" s="3" t="s">
        <v>27</v>
      </c>
      <c r="B18" s="7">
        <f>(((B14)+(B15))+(B16))+(B17)</f>
        <v>0</v>
      </c>
      <c r="C18" s="7">
        <f>(((C14)+(C15))+(C16))+(C17)</f>
        <v>0</v>
      </c>
      <c r="D18" s="7">
        <f>(B18)-(C18)</f>
        <v>0</v>
      </c>
      <c r="E18" s="8">
        <f>IF(C18=0,"",(B18)/(C18))</f>
        <v>0</v>
      </c>
      <c r="F18" s="7">
        <f>(((F14)+(F15))+(F16))+(F17)</f>
        <v>0</v>
      </c>
      <c r="G18" s="7">
        <f>(((G14)+(G15))+(G16))+(G17)</f>
        <v>0</v>
      </c>
      <c r="H18" s="7">
        <f>(F18)-(G18)</f>
        <v>0</v>
      </c>
      <c r="I18" s="8">
        <f>IF(G18=0,"",(F18)/(G18))</f>
        <v>0</v>
      </c>
      <c r="J18" s="7">
        <f>(((J14)+(J15))+(J16))+(J17)</f>
        <v>0</v>
      </c>
      <c r="K18" s="7">
        <f>(((K14)+(K15))+(K16))+(K17)</f>
        <v>0</v>
      </c>
      <c r="L18" s="7">
        <f>(J18)-(K18)</f>
        <v>0</v>
      </c>
      <c r="M18" s="8">
        <f>IF(K18=0,"",(J18)/(K18))</f>
        <v>0</v>
      </c>
      <c r="N18" s="7">
        <f>(((N14)+(N15))+(N16))+(N17)</f>
        <v>0</v>
      </c>
      <c r="O18" s="7">
        <f>(((O14)+(O15))+(O16))+(O17)</f>
        <v>0</v>
      </c>
      <c r="P18" s="7">
        <f>(N18)-(O18)</f>
        <v>0</v>
      </c>
      <c r="Q18" s="8">
        <f>IF(O18=0,"",(N18)/(O18))</f>
        <v>0</v>
      </c>
      <c r="R18" s="7">
        <f>(((R14)+(R15))+(R16))+(R17)</f>
        <v>0</v>
      </c>
      <c r="S18" s="7">
        <f>(((S14)+(S15))+(S16))+(S17)</f>
        <v>0</v>
      </c>
      <c r="T18" s="7">
        <f>(R18)-(S18)</f>
        <v>0</v>
      </c>
      <c r="U18" s="8">
        <f>IF(S18=0,"",(R18)/(S18))</f>
        <v>0</v>
      </c>
      <c r="V18" s="7">
        <f>(((V14)+(V15))+(V16))+(V17)</f>
        <v>0</v>
      </c>
      <c r="W18" s="7">
        <f>(((W14)+(W15))+(W16))+(W17)</f>
        <v>0</v>
      </c>
      <c r="X18" s="7">
        <f>(V18)-(W18)</f>
        <v>0</v>
      </c>
      <c r="Y18" s="8">
        <f>IF(W18=0,"",(V18)/(W18))</f>
        <v>0</v>
      </c>
      <c r="Z18" s="7">
        <f>(((Z14)+(Z15))+(Z16))+(Z17)</f>
        <v>0</v>
      </c>
      <c r="AA18" s="7">
        <f>(((AA14)+(AA15))+(AA16))+(AA17)</f>
        <v>0</v>
      </c>
      <c r="AB18" s="7">
        <f>(Z18)-(AA18)</f>
        <v>0</v>
      </c>
      <c r="AC18" s="8">
        <f>IF(AA18=0,"",(Z18)/(AA18))</f>
        <v>0</v>
      </c>
      <c r="AD18" s="7">
        <f>(((AD14)+(AD15))+(AD16))+(AD17)</f>
        <v>0</v>
      </c>
      <c r="AE18" s="7">
        <f>(((AE14)+(AE15))+(AE16))+(AE17)</f>
        <v>0</v>
      </c>
      <c r="AF18" s="7">
        <f>(AD18)-(AE18)</f>
        <v>0</v>
      </c>
      <c r="AG18" s="8">
        <f>IF(AE18=0,"",(AD18)/(AE18))</f>
        <v>0</v>
      </c>
      <c r="AH18" s="7">
        <f>(((((((B18)+(F18))+(J18))+(N18))+(R18))+(V18))+(Z18))+(AD18)</f>
        <v>0</v>
      </c>
      <c r="AI18" s="7">
        <f>(((((((C18)+(G18))+(K18))+(O18))+(S18))+(W18))+(AA18))+(AE18)</f>
        <v>0</v>
      </c>
      <c r="AJ18" s="7">
        <f>(AH18)-(AI18)</f>
        <v>0</v>
      </c>
      <c r="AK18" s="8">
        <f>IF(AI18=0,"",(AH18)/(AI18))</f>
        <v>0</v>
      </c>
    </row>
    <row r="19" spans="1:37">
      <c r="A19" s="3" t="s">
        <v>28</v>
      </c>
      <c r="B19" s="4"/>
      <c r="C19" s="4"/>
      <c r="D19" s="5">
        <f>(B19)-(C19)</f>
        <v>0</v>
      </c>
      <c r="E19" s="6">
        <f>IF(C19=0,"",(B19)/(C19))</f>
        <v>0</v>
      </c>
      <c r="F19" s="4"/>
      <c r="G19" s="4"/>
      <c r="H19" s="5">
        <f>(F19)-(G19)</f>
        <v>0</v>
      </c>
      <c r="I19" s="6">
        <f>IF(G19=0,"",(F19)/(G19))</f>
        <v>0</v>
      </c>
      <c r="J19" s="4"/>
      <c r="K19" s="4"/>
      <c r="L19" s="5">
        <f>(J19)-(K19)</f>
        <v>0</v>
      </c>
      <c r="M19" s="6">
        <f>IF(K19=0,"",(J19)/(K19))</f>
        <v>0</v>
      </c>
      <c r="N19" s="4"/>
      <c r="O19" s="4"/>
      <c r="P19" s="5">
        <f>(N19)-(O19)</f>
        <v>0</v>
      </c>
      <c r="Q19" s="6">
        <f>IF(O19=0,"",(N19)/(O19))</f>
        <v>0</v>
      </c>
      <c r="R19" s="4"/>
      <c r="S19" s="4"/>
      <c r="T19" s="5">
        <f>(R19)-(S19)</f>
        <v>0</v>
      </c>
      <c r="U19" s="6">
        <f>IF(S19=0,"",(R19)/(S19))</f>
        <v>0</v>
      </c>
      <c r="V19" s="4"/>
      <c r="W19" s="4"/>
      <c r="X19" s="5">
        <f>(V19)-(W19)</f>
        <v>0</v>
      </c>
      <c r="Y19" s="6">
        <f>IF(W19=0,"",(V19)/(W19))</f>
        <v>0</v>
      </c>
      <c r="Z19" s="4"/>
      <c r="AA19" s="4"/>
      <c r="AB19" s="5">
        <f>(Z19)-(AA19)</f>
        <v>0</v>
      </c>
      <c r="AC19" s="6">
        <f>IF(AA19=0,"",(Z19)/(AA19))</f>
        <v>0</v>
      </c>
      <c r="AD19" s="4"/>
      <c r="AE19" s="4"/>
      <c r="AF19" s="5">
        <f>(AD19)-(AE19)</f>
        <v>0</v>
      </c>
      <c r="AG19" s="6">
        <f>IF(AE19=0,"",(AD19)/(AE19))</f>
        <v>0</v>
      </c>
      <c r="AH19" s="5">
        <f>(((((((B19)+(F19))+(J19))+(N19))+(R19))+(V19))+(Z19))+(AD19)</f>
        <v>0</v>
      </c>
      <c r="AI19" s="5">
        <f>(((((((C19)+(G19))+(K19))+(O19))+(S19))+(W19))+(AA19))+(AE19)</f>
        <v>0</v>
      </c>
      <c r="AJ19" s="5">
        <f>(AH19)-(AI19)</f>
        <v>0</v>
      </c>
      <c r="AK19" s="6">
        <f>IF(AI19=0,"",(AH19)/(AI19))</f>
        <v>0</v>
      </c>
    </row>
    <row r="20" spans="1:37">
      <c r="A20" s="3" t="s">
        <v>29</v>
      </c>
      <c r="B20" s="5">
        <f>778.67</f>
        <v>0</v>
      </c>
      <c r="C20" s="5">
        <f>504.41</f>
        <v>0</v>
      </c>
      <c r="D20" s="5">
        <f>(B20)-(C20)</f>
        <v>0</v>
      </c>
      <c r="E20" s="6">
        <f>IF(C20=0,"",(B20)/(C20))</f>
        <v>0</v>
      </c>
      <c r="F20" s="5">
        <f>235.72</f>
        <v>0</v>
      </c>
      <c r="G20" s="5">
        <f>504.41</f>
        <v>0</v>
      </c>
      <c r="H20" s="5">
        <f>(F20)-(G20)</f>
        <v>0</v>
      </c>
      <c r="I20" s="6">
        <f>IF(G20=0,"",(F20)/(G20))</f>
        <v>0</v>
      </c>
      <c r="J20" s="5">
        <f>663.7</f>
        <v>0</v>
      </c>
      <c r="K20" s="5">
        <f>504.41</f>
        <v>0</v>
      </c>
      <c r="L20" s="5">
        <f>(J20)-(K20)</f>
        <v>0</v>
      </c>
      <c r="M20" s="6">
        <f>IF(K20=0,"",(J20)/(K20))</f>
        <v>0</v>
      </c>
      <c r="N20" s="5">
        <f>442.47</f>
        <v>0</v>
      </c>
      <c r="O20" s="5">
        <f>504.41</f>
        <v>0</v>
      </c>
      <c r="P20" s="5">
        <f>(N20)-(O20)</f>
        <v>0</v>
      </c>
      <c r="Q20" s="6">
        <f>IF(O20=0,"",(N20)/(O20))</f>
        <v>0</v>
      </c>
      <c r="R20" s="5">
        <f>442.47</f>
        <v>0</v>
      </c>
      <c r="S20" s="5">
        <f>504.41</f>
        <v>0</v>
      </c>
      <c r="T20" s="5">
        <f>(R20)-(S20)</f>
        <v>0</v>
      </c>
      <c r="U20" s="6">
        <f>IF(S20=0,"",(R20)/(S20))</f>
        <v>0</v>
      </c>
      <c r="V20" s="5">
        <f>442.47</f>
        <v>0</v>
      </c>
      <c r="W20" s="5">
        <f>504.41</f>
        <v>0</v>
      </c>
      <c r="X20" s="5">
        <f>(V20)-(W20)</f>
        <v>0</v>
      </c>
      <c r="Y20" s="6">
        <f>IF(W20=0,"",(V20)/(W20))</f>
        <v>0</v>
      </c>
      <c r="Z20" s="5">
        <f>442.47</f>
        <v>0</v>
      </c>
      <c r="AA20" s="5">
        <f>504.41</f>
        <v>0</v>
      </c>
      <c r="AB20" s="5">
        <f>(Z20)-(AA20)</f>
        <v>0</v>
      </c>
      <c r="AC20" s="6">
        <f>IF(AA20=0,"",(Z20)/(AA20))</f>
        <v>0</v>
      </c>
      <c r="AD20" s="5">
        <f>442.47</f>
        <v>0</v>
      </c>
      <c r="AE20" s="5">
        <f>504.41</f>
        <v>0</v>
      </c>
      <c r="AF20" s="5">
        <f>(AD20)-(AE20)</f>
        <v>0</v>
      </c>
      <c r="AG20" s="6">
        <f>IF(AE20=0,"",(AD20)/(AE20))</f>
        <v>0</v>
      </c>
      <c r="AH20" s="5">
        <f>(((((((B20)+(F20))+(J20))+(N20))+(R20))+(V20))+(Z20))+(AD20)</f>
        <v>0</v>
      </c>
      <c r="AI20" s="5">
        <f>(((((((C20)+(G20))+(K20))+(O20))+(S20))+(W20))+(AA20))+(AE20)</f>
        <v>0</v>
      </c>
      <c r="AJ20" s="5">
        <f>(AH20)-(AI20)</f>
        <v>0</v>
      </c>
      <c r="AK20" s="6">
        <f>IF(AI20=0,"",(AH20)/(AI20))</f>
        <v>0</v>
      </c>
    </row>
    <row r="21" spans="1:37">
      <c r="A21" s="3" t="s">
        <v>30</v>
      </c>
      <c r="B21" s="5">
        <f>419.28</f>
        <v>0</v>
      </c>
      <c r="C21" s="5">
        <f>271.61</f>
        <v>0</v>
      </c>
      <c r="D21" s="5">
        <f>(B21)-(C21)</f>
        <v>0</v>
      </c>
      <c r="E21" s="6">
        <f>IF(C21=0,"",(B21)/(C21))</f>
        <v>0</v>
      </c>
      <c r="F21" s="5">
        <f>126.92</f>
        <v>0</v>
      </c>
      <c r="G21" s="5">
        <f>271.61</f>
        <v>0</v>
      </c>
      <c r="H21" s="5">
        <f>(F21)-(G21)</f>
        <v>0</v>
      </c>
      <c r="I21" s="6">
        <f>IF(G21=0,"",(F21)/(G21))</f>
        <v>0</v>
      </c>
      <c r="J21" s="5">
        <f>357.38</f>
        <v>0</v>
      </c>
      <c r="K21" s="5">
        <f>271.61</f>
        <v>0</v>
      </c>
      <c r="L21" s="5">
        <f>(J21)-(K21)</f>
        <v>0</v>
      </c>
      <c r="M21" s="6">
        <f>IF(K21=0,"",(J21)/(K21))</f>
        <v>0</v>
      </c>
      <c r="N21" s="5">
        <f>238.25</f>
        <v>0</v>
      </c>
      <c r="O21" s="5">
        <f>271.61</f>
        <v>0</v>
      </c>
      <c r="P21" s="5">
        <f>(N21)-(O21)</f>
        <v>0</v>
      </c>
      <c r="Q21" s="6">
        <f>IF(O21=0,"",(N21)/(O21))</f>
        <v>0</v>
      </c>
      <c r="R21" s="5">
        <f>238.25</f>
        <v>0</v>
      </c>
      <c r="S21" s="5">
        <f>271.61</f>
        <v>0</v>
      </c>
      <c r="T21" s="5">
        <f>(R21)-(S21)</f>
        <v>0</v>
      </c>
      <c r="U21" s="6">
        <f>IF(S21=0,"",(R21)/(S21))</f>
        <v>0</v>
      </c>
      <c r="V21" s="5">
        <f>238.25</f>
        <v>0</v>
      </c>
      <c r="W21" s="5">
        <f>271.61</f>
        <v>0</v>
      </c>
      <c r="X21" s="5">
        <f>(V21)-(W21)</f>
        <v>0</v>
      </c>
      <c r="Y21" s="6">
        <f>IF(W21=0,"",(V21)/(W21))</f>
        <v>0</v>
      </c>
      <c r="Z21" s="5">
        <f>238.25</f>
        <v>0</v>
      </c>
      <c r="AA21" s="5">
        <f>271.61</f>
        <v>0</v>
      </c>
      <c r="AB21" s="5">
        <f>(Z21)-(AA21)</f>
        <v>0</v>
      </c>
      <c r="AC21" s="6">
        <f>IF(AA21=0,"",(Z21)/(AA21))</f>
        <v>0</v>
      </c>
      <c r="AD21" s="5">
        <f>238.25</f>
        <v>0</v>
      </c>
      <c r="AE21" s="5">
        <f>271.61</f>
        <v>0</v>
      </c>
      <c r="AF21" s="5">
        <f>(AD21)-(AE21)</f>
        <v>0</v>
      </c>
      <c r="AG21" s="6">
        <f>IF(AE21=0,"",(AD21)/(AE21))</f>
        <v>0</v>
      </c>
      <c r="AH21" s="5">
        <f>(((((((B21)+(F21))+(J21))+(N21))+(R21))+(V21))+(Z21))+(AD21)</f>
        <v>0</v>
      </c>
      <c r="AI21" s="5">
        <f>(((((((C21)+(G21))+(K21))+(O21))+(S21))+(W21))+(AA21))+(AE21)</f>
        <v>0</v>
      </c>
      <c r="AJ21" s="5">
        <f>(AH21)-(AI21)</f>
        <v>0</v>
      </c>
      <c r="AK21" s="6">
        <f>IF(AI21=0,"",(AH21)/(AI21))</f>
        <v>0</v>
      </c>
    </row>
    <row r="22" spans="1:37">
      <c r="A22" s="3" t="s">
        <v>31</v>
      </c>
      <c r="B22" s="5">
        <f>-318.08</f>
        <v>0</v>
      </c>
      <c r="C22" s="4"/>
      <c r="D22" s="5">
        <f>(B22)-(C22)</f>
        <v>0</v>
      </c>
      <c r="E22" s="6">
        <f>IF(C22=0,"",(B22)/(C22))</f>
        <v>0</v>
      </c>
      <c r="F22" s="5">
        <f>318.08</f>
        <v>0</v>
      </c>
      <c r="G22" s="4"/>
      <c r="H22" s="5">
        <f>(F22)-(G22)</f>
        <v>0</v>
      </c>
      <c r="I22" s="6">
        <f>IF(G22=0,"",(F22)/(G22))</f>
        <v>0</v>
      </c>
      <c r="J22" s="5">
        <f>0</f>
        <v>0</v>
      </c>
      <c r="K22" s="4"/>
      <c r="L22" s="5">
        <f>(J22)-(K22)</f>
        <v>0</v>
      </c>
      <c r="M22" s="6">
        <f>IF(K22=0,"",(J22)/(K22))</f>
        <v>0</v>
      </c>
      <c r="N22" s="5">
        <f>0</f>
        <v>0</v>
      </c>
      <c r="O22" s="4"/>
      <c r="P22" s="5">
        <f>(N22)-(O22)</f>
        <v>0</v>
      </c>
      <c r="Q22" s="6">
        <f>IF(O22=0,"",(N22)/(O22))</f>
        <v>0</v>
      </c>
      <c r="R22" s="5">
        <f>0</f>
        <v>0</v>
      </c>
      <c r="S22" s="4"/>
      <c r="T22" s="5">
        <f>(R22)-(S22)</f>
        <v>0</v>
      </c>
      <c r="U22" s="6">
        <f>IF(S22=0,"",(R22)/(S22))</f>
        <v>0</v>
      </c>
      <c r="V22" s="5">
        <f>0</f>
        <v>0</v>
      </c>
      <c r="W22" s="4"/>
      <c r="X22" s="5">
        <f>(V22)-(W22)</f>
        <v>0</v>
      </c>
      <c r="Y22" s="6">
        <f>IF(W22=0,"",(V22)/(W22))</f>
        <v>0</v>
      </c>
      <c r="Z22" s="5">
        <f>0</f>
        <v>0</v>
      </c>
      <c r="AA22" s="4"/>
      <c r="AB22" s="5">
        <f>(Z22)-(AA22)</f>
        <v>0</v>
      </c>
      <c r="AC22" s="6">
        <f>IF(AA22=0,"",(Z22)/(AA22))</f>
        <v>0</v>
      </c>
      <c r="AD22" s="5">
        <f>0</f>
        <v>0</v>
      </c>
      <c r="AE22" s="4"/>
      <c r="AF22" s="5">
        <f>(AD22)-(AE22)</f>
        <v>0</v>
      </c>
      <c r="AG22" s="6">
        <f>IF(AE22=0,"",(AD22)/(AE22))</f>
        <v>0</v>
      </c>
      <c r="AH22" s="5">
        <f>(((((((B22)+(F22))+(J22))+(N22))+(R22))+(V22))+(Z22))+(AD22)</f>
        <v>0</v>
      </c>
      <c r="AI22" s="5">
        <f>(((((((C22)+(G22))+(K22))+(O22))+(S22))+(W22))+(AA22))+(AE22)</f>
        <v>0</v>
      </c>
      <c r="AJ22" s="5">
        <f>(AH22)-(AI22)</f>
        <v>0</v>
      </c>
      <c r="AK22" s="6">
        <f>IF(AI22=0,"",(AH22)/(AI22))</f>
        <v>0</v>
      </c>
    </row>
    <row r="23" spans="1:37">
      <c r="A23" s="3" t="s">
        <v>32</v>
      </c>
      <c r="B23" s="7">
        <f>(((B19)+(B20))+(B21))+(B22)</f>
        <v>0</v>
      </c>
      <c r="C23" s="7">
        <f>(((C19)+(C20))+(C21))+(C22)</f>
        <v>0</v>
      </c>
      <c r="D23" s="7">
        <f>(B23)-(C23)</f>
        <v>0</v>
      </c>
      <c r="E23" s="8">
        <f>IF(C23=0,"",(B23)/(C23))</f>
        <v>0</v>
      </c>
      <c r="F23" s="7">
        <f>(((F19)+(F20))+(F21))+(F22)</f>
        <v>0</v>
      </c>
      <c r="G23" s="7">
        <f>(((G19)+(G20))+(G21))+(G22)</f>
        <v>0</v>
      </c>
      <c r="H23" s="7">
        <f>(F23)-(G23)</f>
        <v>0</v>
      </c>
      <c r="I23" s="8">
        <f>IF(G23=0,"",(F23)/(G23))</f>
        <v>0</v>
      </c>
      <c r="J23" s="7">
        <f>(((J19)+(J20))+(J21))+(J22)</f>
        <v>0</v>
      </c>
      <c r="K23" s="7">
        <f>(((K19)+(K20))+(K21))+(K22)</f>
        <v>0</v>
      </c>
      <c r="L23" s="7">
        <f>(J23)-(K23)</f>
        <v>0</v>
      </c>
      <c r="M23" s="8">
        <f>IF(K23=0,"",(J23)/(K23))</f>
        <v>0</v>
      </c>
      <c r="N23" s="7">
        <f>(((N19)+(N20))+(N21))+(N22)</f>
        <v>0</v>
      </c>
      <c r="O23" s="7">
        <f>(((O19)+(O20))+(O21))+(O22)</f>
        <v>0</v>
      </c>
      <c r="P23" s="7">
        <f>(N23)-(O23)</f>
        <v>0</v>
      </c>
      <c r="Q23" s="8">
        <f>IF(O23=0,"",(N23)/(O23))</f>
        <v>0</v>
      </c>
      <c r="R23" s="7">
        <f>(((R19)+(R20))+(R21))+(R22)</f>
        <v>0</v>
      </c>
      <c r="S23" s="7">
        <f>(((S19)+(S20))+(S21))+(S22)</f>
        <v>0</v>
      </c>
      <c r="T23" s="7">
        <f>(R23)-(S23)</f>
        <v>0</v>
      </c>
      <c r="U23" s="8">
        <f>IF(S23=0,"",(R23)/(S23))</f>
        <v>0</v>
      </c>
      <c r="V23" s="7">
        <f>(((V19)+(V20))+(V21))+(V22)</f>
        <v>0</v>
      </c>
      <c r="W23" s="7">
        <f>(((W19)+(W20))+(W21))+(W22)</f>
        <v>0</v>
      </c>
      <c r="X23" s="7">
        <f>(V23)-(W23)</f>
        <v>0</v>
      </c>
      <c r="Y23" s="8">
        <f>IF(W23=0,"",(V23)/(W23))</f>
        <v>0</v>
      </c>
      <c r="Z23" s="7">
        <f>(((Z19)+(Z20))+(Z21))+(Z22)</f>
        <v>0</v>
      </c>
      <c r="AA23" s="7">
        <f>(((AA19)+(AA20))+(AA21))+(AA22)</f>
        <v>0</v>
      </c>
      <c r="AB23" s="7">
        <f>(Z23)-(AA23)</f>
        <v>0</v>
      </c>
      <c r="AC23" s="8">
        <f>IF(AA23=0,"",(Z23)/(AA23))</f>
        <v>0</v>
      </c>
      <c r="AD23" s="7">
        <f>(((AD19)+(AD20))+(AD21))+(AD22)</f>
        <v>0</v>
      </c>
      <c r="AE23" s="7">
        <f>(((AE19)+(AE20))+(AE21))+(AE22)</f>
        <v>0</v>
      </c>
      <c r="AF23" s="7">
        <f>(AD23)-(AE23)</f>
        <v>0</v>
      </c>
      <c r="AG23" s="8">
        <f>IF(AE23=0,"",(AD23)/(AE23))</f>
        <v>0</v>
      </c>
      <c r="AH23" s="7">
        <f>(((((((B23)+(F23))+(J23))+(N23))+(R23))+(V23))+(Z23))+(AD23)</f>
        <v>0</v>
      </c>
      <c r="AI23" s="7">
        <f>(((((((C23)+(G23))+(K23))+(O23))+(S23))+(W23))+(AA23))+(AE23)</f>
        <v>0</v>
      </c>
      <c r="AJ23" s="7">
        <f>(AH23)-(AI23)</f>
        <v>0</v>
      </c>
      <c r="AK23" s="8">
        <f>IF(AI23=0,"",(AH23)/(AI23))</f>
        <v>0</v>
      </c>
    </row>
    <row r="24" spans="1:37">
      <c r="A24" s="3" t="s">
        <v>33</v>
      </c>
      <c r="B24" s="4"/>
      <c r="C24" s="4"/>
      <c r="D24" s="5">
        <f>(B24)-(C24)</f>
        <v>0</v>
      </c>
      <c r="E24" s="6">
        <f>IF(C24=0,"",(B24)/(C24))</f>
        <v>0</v>
      </c>
      <c r="F24" s="4"/>
      <c r="G24" s="4"/>
      <c r="H24" s="5">
        <f>(F24)-(G24)</f>
        <v>0</v>
      </c>
      <c r="I24" s="6">
        <f>IF(G24=0,"",(F24)/(G24))</f>
        <v>0</v>
      </c>
      <c r="J24" s="4"/>
      <c r="K24" s="4"/>
      <c r="L24" s="5">
        <f>(J24)-(K24)</f>
        <v>0</v>
      </c>
      <c r="M24" s="6">
        <f>IF(K24=0,"",(J24)/(K24))</f>
        <v>0</v>
      </c>
      <c r="N24" s="4"/>
      <c r="O24" s="4"/>
      <c r="P24" s="5">
        <f>(N24)-(O24)</f>
        <v>0</v>
      </c>
      <c r="Q24" s="6">
        <f>IF(O24=0,"",(N24)/(O24))</f>
        <v>0</v>
      </c>
      <c r="R24" s="4"/>
      <c r="S24" s="4"/>
      <c r="T24" s="5">
        <f>(R24)-(S24)</f>
        <v>0</v>
      </c>
      <c r="U24" s="6">
        <f>IF(S24=0,"",(R24)/(S24))</f>
        <v>0</v>
      </c>
      <c r="V24" s="4"/>
      <c r="W24" s="4"/>
      <c r="X24" s="5">
        <f>(V24)-(W24)</f>
        <v>0</v>
      </c>
      <c r="Y24" s="6">
        <f>IF(W24=0,"",(V24)/(W24))</f>
        <v>0</v>
      </c>
      <c r="Z24" s="4"/>
      <c r="AA24" s="4"/>
      <c r="AB24" s="5">
        <f>(Z24)-(AA24)</f>
        <v>0</v>
      </c>
      <c r="AC24" s="6">
        <f>IF(AA24=0,"",(Z24)/(AA24))</f>
        <v>0</v>
      </c>
      <c r="AD24" s="4"/>
      <c r="AE24" s="4"/>
      <c r="AF24" s="5">
        <f>(AD24)-(AE24)</f>
        <v>0</v>
      </c>
      <c r="AG24" s="6">
        <f>IF(AE24=0,"",(AD24)/(AE24))</f>
        <v>0</v>
      </c>
      <c r="AH24" s="5">
        <f>(((((((B24)+(F24))+(J24))+(N24))+(R24))+(V24))+(Z24))+(AD24)</f>
        <v>0</v>
      </c>
      <c r="AI24" s="5">
        <f>(((((((C24)+(G24))+(K24))+(O24))+(S24))+(W24))+(AA24))+(AE24)</f>
        <v>0</v>
      </c>
      <c r="AJ24" s="5">
        <f>(AH24)-(AI24)</f>
        <v>0</v>
      </c>
      <c r="AK24" s="6">
        <f>IF(AI24=0,"",(AH24)/(AI24))</f>
        <v>0</v>
      </c>
    </row>
    <row r="25" spans="1:37">
      <c r="A25" s="3" t="s">
        <v>34</v>
      </c>
      <c r="B25" s="5">
        <f>182.11</f>
        <v>0</v>
      </c>
      <c r="C25" s="5">
        <f>117.97</f>
        <v>0</v>
      </c>
      <c r="D25" s="5">
        <f>(B25)-(C25)</f>
        <v>0</v>
      </c>
      <c r="E25" s="6">
        <f>IF(C25=0,"",(B25)/(C25))</f>
        <v>0</v>
      </c>
      <c r="F25" s="5">
        <f>55.13</f>
        <v>0</v>
      </c>
      <c r="G25" s="5">
        <f>117.97</f>
        <v>0</v>
      </c>
      <c r="H25" s="5">
        <f>(F25)-(G25)</f>
        <v>0</v>
      </c>
      <c r="I25" s="6">
        <f>IF(G25=0,"",(F25)/(G25))</f>
        <v>0</v>
      </c>
      <c r="J25" s="5">
        <f>155.22</f>
        <v>0</v>
      </c>
      <c r="K25" s="5">
        <f>117.97</f>
        <v>0</v>
      </c>
      <c r="L25" s="5">
        <f>(J25)-(K25)</f>
        <v>0</v>
      </c>
      <c r="M25" s="6">
        <f>IF(K25=0,"",(J25)/(K25))</f>
        <v>0</v>
      </c>
      <c r="N25" s="5">
        <f>103.48</f>
        <v>0</v>
      </c>
      <c r="O25" s="5">
        <f>117.97</f>
        <v>0</v>
      </c>
      <c r="P25" s="5">
        <f>(N25)-(O25)</f>
        <v>0</v>
      </c>
      <c r="Q25" s="6">
        <f>IF(O25=0,"",(N25)/(O25))</f>
        <v>0</v>
      </c>
      <c r="R25" s="5">
        <f>103.48</f>
        <v>0</v>
      </c>
      <c r="S25" s="5">
        <f>117.97</f>
        <v>0</v>
      </c>
      <c r="T25" s="5">
        <f>(R25)-(S25)</f>
        <v>0</v>
      </c>
      <c r="U25" s="6">
        <f>IF(S25=0,"",(R25)/(S25))</f>
        <v>0</v>
      </c>
      <c r="V25" s="5">
        <f>103.48</f>
        <v>0</v>
      </c>
      <c r="W25" s="5">
        <f>117.97</f>
        <v>0</v>
      </c>
      <c r="X25" s="5">
        <f>(V25)-(W25)</f>
        <v>0</v>
      </c>
      <c r="Y25" s="6">
        <f>IF(W25=0,"",(V25)/(W25))</f>
        <v>0</v>
      </c>
      <c r="Z25" s="5">
        <f>103.48</f>
        <v>0</v>
      </c>
      <c r="AA25" s="5">
        <f>117.97</f>
        <v>0</v>
      </c>
      <c r="AB25" s="5">
        <f>(Z25)-(AA25)</f>
        <v>0</v>
      </c>
      <c r="AC25" s="6">
        <f>IF(AA25=0,"",(Z25)/(AA25))</f>
        <v>0</v>
      </c>
      <c r="AD25" s="5">
        <f>103.48</f>
        <v>0</v>
      </c>
      <c r="AE25" s="5">
        <f>117.97</f>
        <v>0</v>
      </c>
      <c r="AF25" s="5">
        <f>(AD25)-(AE25)</f>
        <v>0</v>
      </c>
      <c r="AG25" s="6">
        <f>IF(AE25=0,"",(AD25)/(AE25))</f>
        <v>0</v>
      </c>
      <c r="AH25" s="5">
        <f>(((((((B25)+(F25))+(J25))+(N25))+(R25))+(V25))+(Z25))+(AD25)</f>
        <v>0</v>
      </c>
      <c r="AI25" s="5">
        <f>(((((((C25)+(G25))+(K25))+(O25))+(S25))+(W25))+(AA25))+(AE25)</f>
        <v>0</v>
      </c>
      <c r="AJ25" s="5">
        <f>(AH25)-(AI25)</f>
        <v>0</v>
      </c>
      <c r="AK25" s="6">
        <f>IF(AI25=0,"",(AH25)/(AI25))</f>
        <v>0</v>
      </c>
    </row>
    <row r="26" spans="1:37">
      <c r="A26" s="3" t="s">
        <v>35</v>
      </c>
      <c r="B26" s="5">
        <f>98.06</f>
        <v>0</v>
      </c>
      <c r="C26" s="5">
        <f>63.52</f>
        <v>0</v>
      </c>
      <c r="D26" s="5">
        <f>(B26)-(C26)</f>
        <v>0</v>
      </c>
      <c r="E26" s="6">
        <f>IF(C26=0,"",(B26)/(C26))</f>
        <v>0</v>
      </c>
      <c r="F26" s="5">
        <f>29.68</f>
        <v>0</v>
      </c>
      <c r="G26" s="5">
        <f>63.52</f>
        <v>0</v>
      </c>
      <c r="H26" s="5">
        <f>(F26)-(G26)</f>
        <v>0</v>
      </c>
      <c r="I26" s="6">
        <f>IF(G26=0,"",(F26)/(G26))</f>
        <v>0</v>
      </c>
      <c r="J26" s="5">
        <f>83.58</f>
        <v>0</v>
      </c>
      <c r="K26" s="5">
        <f>63.52</f>
        <v>0</v>
      </c>
      <c r="L26" s="5">
        <f>(J26)-(K26)</f>
        <v>0</v>
      </c>
      <c r="M26" s="6">
        <f>IF(K26=0,"",(J26)/(K26))</f>
        <v>0</v>
      </c>
      <c r="N26" s="5">
        <f>55.72</f>
        <v>0</v>
      </c>
      <c r="O26" s="5">
        <f>63.52</f>
        <v>0</v>
      </c>
      <c r="P26" s="5">
        <f>(N26)-(O26)</f>
        <v>0</v>
      </c>
      <c r="Q26" s="6">
        <f>IF(O26=0,"",(N26)/(O26))</f>
        <v>0</v>
      </c>
      <c r="R26" s="5">
        <f>55.72</f>
        <v>0</v>
      </c>
      <c r="S26" s="5">
        <f>63.52</f>
        <v>0</v>
      </c>
      <c r="T26" s="5">
        <f>(R26)-(S26)</f>
        <v>0</v>
      </c>
      <c r="U26" s="6">
        <f>IF(S26=0,"",(R26)/(S26))</f>
        <v>0</v>
      </c>
      <c r="V26" s="5">
        <f>55.72</f>
        <v>0</v>
      </c>
      <c r="W26" s="5">
        <f>63.52</f>
        <v>0</v>
      </c>
      <c r="X26" s="5">
        <f>(V26)-(W26)</f>
        <v>0</v>
      </c>
      <c r="Y26" s="6">
        <f>IF(W26=0,"",(V26)/(W26))</f>
        <v>0</v>
      </c>
      <c r="Z26" s="5">
        <f>55.72</f>
        <v>0</v>
      </c>
      <c r="AA26" s="5">
        <f>63.52</f>
        <v>0</v>
      </c>
      <c r="AB26" s="5">
        <f>(Z26)-(AA26)</f>
        <v>0</v>
      </c>
      <c r="AC26" s="6">
        <f>IF(AA26=0,"",(Z26)/(AA26))</f>
        <v>0</v>
      </c>
      <c r="AD26" s="5">
        <f>55.72</f>
        <v>0</v>
      </c>
      <c r="AE26" s="5">
        <f>63.52</f>
        <v>0</v>
      </c>
      <c r="AF26" s="5">
        <f>(AD26)-(AE26)</f>
        <v>0</v>
      </c>
      <c r="AG26" s="6">
        <f>IF(AE26=0,"",(AD26)/(AE26))</f>
        <v>0</v>
      </c>
      <c r="AH26" s="5">
        <f>(((((((B26)+(F26))+(J26))+(N26))+(R26))+(V26))+(Z26))+(AD26)</f>
        <v>0</v>
      </c>
      <c r="AI26" s="5">
        <f>(((((((C26)+(G26))+(K26))+(O26))+(S26))+(W26))+(AA26))+(AE26)</f>
        <v>0</v>
      </c>
      <c r="AJ26" s="5">
        <f>(AH26)-(AI26)</f>
        <v>0</v>
      </c>
      <c r="AK26" s="6">
        <f>IF(AI26=0,"",(AH26)/(AI26))</f>
        <v>0</v>
      </c>
    </row>
    <row r="27" spans="1:37">
      <c r="A27" s="3" t="s">
        <v>36</v>
      </c>
      <c r="B27" s="5">
        <f>-74.39</f>
        <v>0</v>
      </c>
      <c r="C27" s="4"/>
      <c r="D27" s="5">
        <f>(B27)-(C27)</f>
        <v>0</v>
      </c>
      <c r="E27" s="6">
        <f>IF(C27=0,"",(B27)/(C27))</f>
        <v>0</v>
      </c>
      <c r="F27" s="5">
        <f>74.39</f>
        <v>0</v>
      </c>
      <c r="G27" s="4"/>
      <c r="H27" s="5">
        <f>(F27)-(G27)</f>
        <v>0</v>
      </c>
      <c r="I27" s="6">
        <f>IF(G27=0,"",(F27)/(G27))</f>
        <v>0</v>
      </c>
      <c r="J27" s="5">
        <f>0</f>
        <v>0</v>
      </c>
      <c r="K27" s="4"/>
      <c r="L27" s="5">
        <f>(J27)-(K27)</f>
        <v>0</v>
      </c>
      <c r="M27" s="6">
        <f>IF(K27=0,"",(J27)/(K27))</f>
        <v>0</v>
      </c>
      <c r="N27" s="5">
        <f>0</f>
        <v>0</v>
      </c>
      <c r="O27" s="4"/>
      <c r="P27" s="5">
        <f>(N27)-(O27)</f>
        <v>0</v>
      </c>
      <c r="Q27" s="6">
        <f>IF(O27=0,"",(N27)/(O27))</f>
        <v>0</v>
      </c>
      <c r="R27" s="5">
        <f>0</f>
        <v>0</v>
      </c>
      <c r="S27" s="4"/>
      <c r="T27" s="5">
        <f>(R27)-(S27)</f>
        <v>0</v>
      </c>
      <c r="U27" s="6">
        <f>IF(S27=0,"",(R27)/(S27))</f>
        <v>0</v>
      </c>
      <c r="V27" s="5">
        <f>0</f>
        <v>0</v>
      </c>
      <c r="W27" s="4"/>
      <c r="X27" s="5">
        <f>(V27)-(W27)</f>
        <v>0</v>
      </c>
      <c r="Y27" s="6">
        <f>IF(W27=0,"",(V27)/(W27))</f>
        <v>0</v>
      </c>
      <c r="Z27" s="5">
        <f>0</f>
        <v>0</v>
      </c>
      <c r="AA27" s="4"/>
      <c r="AB27" s="5">
        <f>(Z27)-(AA27)</f>
        <v>0</v>
      </c>
      <c r="AC27" s="6">
        <f>IF(AA27=0,"",(Z27)/(AA27))</f>
        <v>0</v>
      </c>
      <c r="AD27" s="5">
        <f>0</f>
        <v>0</v>
      </c>
      <c r="AE27" s="4"/>
      <c r="AF27" s="5">
        <f>(AD27)-(AE27)</f>
        <v>0</v>
      </c>
      <c r="AG27" s="6">
        <f>IF(AE27=0,"",(AD27)/(AE27))</f>
        <v>0</v>
      </c>
      <c r="AH27" s="5">
        <f>(((((((B27)+(F27))+(J27))+(N27))+(R27))+(V27))+(Z27))+(AD27)</f>
        <v>0</v>
      </c>
      <c r="AI27" s="5">
        <f>(((((((C27)+(G27))+(K27))+(O27))+(S27))+(W27))+(AA27))+(AE27)</f>
        <v>0</v>
      </c>
      <c r="AJ27" s="5">
        <f>(AH27)-(AI27)</f>
        <v>0</v>
      </c>
      <c r="AK27" s="6">
        <f>IF(AI27=0,"",(AH27)/(AI27))</f>
        <v>0</v>
      </c>
    </row>
    <row r="28" spans="1:37">
      <c r="A28" s="3" t="s">
        <v>37</v>
      </c>
      <c r="B28" s="7">
        <f>(((B24)+(B25))+(B26))+(B27)</f>
        <v>0</v>
      </c>
      <c r="C28" s="7">
        <f>(((C24)+(C25))+(C26))+(C27)</f>
        <v>0</v>
      </c>
      <c r="D28" s="7">
        <f>(B28)-(C28)</f>
        <v>0</v>
      </c>
      <c r="E28" s="8">
        <f>IF(C28=0,"",(B28)/(C28))</f>
        <v>0</v>
      </c>
      <c r="F28" s="7">
        <f>(((F24)+(F25))+(F26))+(F27)</f>
        <v>0</v>
      </c>
      <c r="G28" s="7">
        <f>(((G24)+(G25))+(G26))+(G27)</f>
        <v>0</v>
      </c>
      <c r="H28" s="7">
        <f>(F28)-(G28)</f>
        <v>0</v>
      </c>
      <c r="I28" s="8">
        <f>IF(G28=0,"",(F28)/(G28))</f>
        <v>0</v>
      </c>
      <c r="J28" s="7">
        <f>(((J24)+(J25))+(J26))+(J27)</f>
        <v>0</v>
      </c>
      <c r="K28" s="7">
        <f>(((K24)+(K25))+(K26))+(K27)</f>
        <v>0</v>
      </c>
      <c r="L28" s="7">
        <f>(J28)-(K28)</f>
        <v>0</v>
      </c>
      <c r="M28" s="8">
        <f>IF(K28=0,"",(J28)/(K28))</f>
        <v>0</v>
      </c>
      <c r="N28" s="7">
        <f>(((N24)+(N25))+(N26))+(N27)</f>
        <v>0</v>
      </c>
      <c r="O28" s="7">
        <f>(((O24)+(O25))+(O26))+(O27)</f>
        <v>0</v>
      </c>
      <c r="P28" s="7">
        <f>(N28)-(O28)</f>
        <v>0</v>
      </c>
      <c r="Q28" s="8">
        <f>IF(O28=0,"",(N28)/(O28))</f>
        <v>0</v>
      </c>
      <c r="R28" s="7">
        <f>(((R24)+(R25))+(R26))+(R27)</f>
        <v>0</v>
      </c>
      <c r="S28" s="7">
        <f>(((S24)+(S25))+(S26))+(S27)</f>
        <v>0</v>
      </c>
      <c r="T28" s="7">
        <f>(R28)-(S28)</f>
        <v>0</v>
      </c>
      <c r="U28" s="8">
        <f>IF(S28=0,"",(R28)/(S28))</f>
        <v>0</v>
      </c>
      <c r="V28" s="7">
        <f>(((V24)+(V25))+(V26))+(V27)</f>
        <v>0</v>
      </c>
      <c r="W28" s="7">
        <f>(((W24)+(W25))+(W26))+(W27)</f>
        <v>0</v>
      </c>
      <c r="X28" s="7">
        <f>(V28)-(W28)</f>
        <v>0</v>
      </c>
      <c r="Y28" s="8">
        <f>IF(W28=0,"",(V28)/(W28))</f>
        <v>0</v>
      </c>
      <c r="Z28" s="7">
        <f>(((Z24)+(Z25))+(Z26))+(Z27)</f>
        <v>0</v>
      </c>
      <c r="AA28" s="7">
        <f>(((AA24)+(AA25))+(AA26))+(AA27)</f>
        <v>0</v>
      </c>
      <c r="AB28" s="7">
        <f>(Z28)-(AA28)</f>
        <v>0</v>
      </c>
      <c r="AC28" s="8">
        <f>IF(AA28=0,"",(Z28)/(AA28))</f>
        <v>0</v>
      </c>
      <c r="AD28" s="7">
        <f>(((AD24)+(AD25))+(AD26))+(AD27)</f>
        <v>0</v>
      </c>
      <c r="AE28" s="7">
        <f>(((AE24)+(AE25))+(AE26))+(AE27)</f>
        <v>0</v>
      </c>
      <c r="AF28" s="7">
        <f>(AD28)-(AE28)</f>
        <v>0</v>
      </c>
      <c r="AG28" s="8">
        <f>IF(AE28=0,"",(AD28)/(AE28))</f>
        <v>0</v>
      </c>
      <c r="AH28" s="7">
        <f>(((((((B28)+(F28))+(J28))+(N28))+(R28))+(V28))+(Z28))+(AD28)</f>
        <v>0</v>
      </c>
      <c r="AI28" s="7">
        <f>(((((((C28)+(G28))+(K28))+(O28))+(S28))+(W28))+(AA28))+(AE28)</f>
        <v>0</v>
      </c>
      <c r="AJ28" s="7">
        <f>(AH28)-(AI28)</f>
        <v>0</v>
      </c>
      <c r="AK28" s="8">
        <f>IF(AI28=0,"",(AH28)/(AI28))</f>
        <v>0</v>
      </c>
    </row>
    <row r="29" spans="1:37">
      <c r="A29" s="3" t="s">
        <v>38</v>
      </c>
      <c r="B29" s="4"/>
      <c r="C29" s="4"/>
      <c r="D29" s="5">
        <f>(B29)-(C29)</f>
        <v>0</v>
      </c>
      <c r="E29" s="6">
        <f>IF(C29=0,"",(B29)/(C29))</f>
        <v>0</v>
      </c>
      <c r="F29" s="4"/>
      <c r="G29" s="4"/>
      <c r="H29" s="5">
        <f>(F29)-(G29)</f>
        <v>0</v>
      </c>
      <c r="I29" s="6">
        <f>IF(G29=0,"",(F29)/(G29))</f>
        <v>0</v>
      </c>
      <c r="J29" s="4"/>
      <c r="K29" s="4"/>
      <c r="L29" s="5">
        <f>(J29)-(K29)</f>
        <v>0</v>
      </c>
      <c r="M29" s="6">
        <f>IF(K29=0,"",(J29)/(K29))</f>
        <v>0</v>
      </c>
      <c r="N29" s="4"/>
      <c r="O29" s="4"/>
      <c r="P29" s="5">
        <f>(N29)-(O29)</f>
        <v>0</v>
      </c>
      <c r="Q29" s="6">
        <f>IF(O29=0,"",(N29)/(O29))</f>
        <v>0</v>
      </c>
      <c r="R29" s="4"/>
      <c r="S29" s="4"/>
      <c r="T29" s="5">
        <f>(R29)-(S29)</f>
        <v>0</v>
      </c>
      <c r="U29" s="6">
        <f>IF(S29=0,"",(R29)/(S29))</f>
        <v>0</v>
      </c>
      <c r="V29" s="4"/>
      <c r="W29" s="4"/>
      <c r="X29" s="5">
        <f>(V29)-(W29)</f>
        <v>0</v>
      </c>
      <c r="Y29" s="6">
        <f>IF(W29=0,"",(V29)/(W29))</f>
        <v>0</v>
      </c>
      <c r="Z29" s="4"/>
      <c r="AA29" s="4"/>
      <c r="AB29" s="5">
        <f>(Z29)-(AA29)</f>
        <v>0</v>
      </c>
      <c r="AC29" s="6">
        <f>IF(AA29=0,"",(Z29)/(AA29))</f>
        <v>0</v>
      </c>
      <c r="AD29" s="4"/>
      <c r="AE29" s="4"/>
      <c r="AF29" s="5">
        <f>(AD29)-(AE29)</f>
        <v>0</v>
      </c>
      <c r="AG29" s="6">
        <f>IF(AE29=0,"",(AD29)/(AE29))</f>
        <v>0</v>
      </c>
      <c r="AH29" s="5">
        <f>(((((((B29)+(F29))+(J29))+(N29))+(R29))+(V29))+(Z29))+(AD29)</f>
        <v>0</v>
      </c>
      <c r="AI29" s="5">
        <f>(((((((C29)+(G29))+(K29))+(O29))+(S29))+(W29))+(AA29))+(AE29)</f>
        <v>0</v>
      </c>
      <c r="AJ29" s="5">
        <f>(AH29)-(AI29)</f>
        <v>0</v>
      </c>
      <c r="AK29" s="6">
        <f>IF(AI29=0,"",(AH29)/(AI29))</f>
        <v>0</v>
      </c>
    </row>
    <row r="30" spans="1:37">
      <c r="A30" s="3" t="s">
        <v>39</v>
      </c>
      <c r="B30" s="5">
        <f>0</f>
        <v>0</v>
      </c>
      <c r="C30" s="5">
        <f>73.25</f>
        <v>0</v>
      </c>
      <c r="D30" s="5">
        <f>(B30)-(C30)</f>
        <v>0</v>
      </c>
      <c r="E30" s="6">
        <f>IF(C30=0,"",(B30)/(C30))</f>
        <v>0</v>
      </c>
      <c r="F30" s="5">
        <f>0</f>
        <v>0</v>
      </c>
      <c r="G30" s="5">
        <f>73.25</f>
        <v>0</v>
      </c>
      <c r="H30" s="5">
        <f>(F30)-(G30)</f>
        <v>0</v>
      </c>
      <c r="I30" s="6">
        <f>IF(G30=0,"",(F30)/(G30))</f>
        <v>0</v>
      </c>
      <c r="J30" s="5">
        <f>0</f>
        <v>0</v>
      </c>
      <c r="K30" s="5">
        <f>73.25</f>
        <v>0</v>
      </c>
      <c r="L30" s="5">
        <f>(J30)-(K30)</f>
        <v>0</v>
      </c>
      <c r="M30" s="6">
        <f>IF(K30=0,"",(J30)/(K30))</f>
        <v>0</v>
      </c>
      <c r="N30" s="5">
        <f>826.09</f>
        <v>0</v>
      </c>
      <c r="O30" s="5">
        <f>73.25</f>
        <v>0</v>
      </c>
      <c r="P30" s="5">
        <f>(N30)-(O30)</f>
        <v>0</v>
      </c>
      <c r="Q30" s="6">
        <f>IF(O30=0,"",(N30)/(O30))</f>
        <v>0</v>
      </c>
      <c r="R30" s="5">
        <f>449.66</f>
        <v>0</v>
      </c>
      <c r="S30" s="5">
        <f>73.25</f>
        <v>0</v>
      </c>
      <c r="T30" s="5">
        <f>(R30)-(S30)</f>
        <v>0</v>
      </c>
      <c r="U30" s="6">
        <f>IF(S30=0,"",(R30)/(S30))</f>
        <v>0</v>
      </c>
      <c r="V30" s="5">
        <f>82.77</f>
        <v>0</v>
      </c>
      <c r="W30" s="5">
        <f>73.25</f>
        <v>0</v>
      </c>
      <c r="X30" s="5">
        <f>(V30)-(W30)</f>
        <v>0</v>
      </c>
      <c r="Y30" s="6">
        <f>IF(W30=0,"",(V30)/(W30))</f>
        <v>0</v>
      </c>
      <c r="Z30" s="5">
        <f>0</f>
        <v>0</v>
      </c>
      <c r="AA30" s="5">
        <f>73.25</f>
        <v>0</v>
      </c>
      <c r="AB30" s="5">
        <f>(Z30)-(AA30)</f>
        <v>0</v>
      </c>
      <c r="AC30" s="6">
        <f>IF(AA30=0,"",(Z30)/(AA30))</f>
        <v>0</v>
      </c>
      <c r="AD30" s="5">
        <f>0</f>
        <v>0</v>
      </c>
      <c r="AE30" s="5">
        <f>73.25</f>
        <v>0</v>
      </c>
      <c r="AF30" s="5">
        <f>(AD30)-(AE30)</f>
        <v>0</v>
      </c>
      <c r="AG30" s="6">
        <f>IF(AE30=0,"",(AD30)/(AE30))</f>
        <v>0</v>
      </c>
      <c r="AH30" s="5">
        <f>(((((((B30)+(F30))+(J30))+(N30))+(R30))+(V30))+(Z30))+(AD30)</f>
        <v>0</v>
      </c>
      <c r="AI30" s="5">
        <f>(((((((C30)+(G30))+(K30))+(O30))+(S30))+(W30))+(AA30))+(AE30)</f>
        <v>0</v>
      </c>
      <c r="AJ30" s="5">
        <f>(AH30)-(AI30)</f>
        <v>0</v>
      </c>
      <c r="AK30" s="6">
        <f>IF(AI30=0,"",(AH30)/(AI30))</f>
        <v>0</v>
      </c>
    </row>
    <row r="31" spans="1:37">
      <c r="A31" s="3" t="s">
        <v>40</v>
      </c>
      <c r="B31" s="5">
        <f>0</f>
        <v>0</v>
      </c>
      <c r="C31" s="5">
        <f>39.5</f>
        <v>0</v>
      </c>
      <c r="D31" s="5">
        <f>(B31)-(C31)</f>
        <v>0</v>
      </c>
      <c r="E31" s="6">
        <f>IF(C31=0,"",(B31)/(C31))</f>
        <v>0</v>
      </c>
      <c r="F31" s="5">
        <f>0</f>
        <v>0</v>
      </c>
      <c r="G31" s="5">
        <f>39.5</f>
        <v>0</v>
      </c>
      <c r="H31" s="5">
        <f>(F31)-(G31)</f>
        <v>0</v>
      </c>
      <c r="I31" s="6">
        <f>IF(G31=0,"",(F31)/(G31))</f>
        <v>0</v>
      </c>
      <c r="J31" s="5">
        <f>0</f>
        <v>0</v>
      </c>
      <c r="K31" s="5">
        <f>39.5</f>
        <v>0</v>
      </c>
      <c r="L31" s="5">
        <f>(J31)-(K31)</f>
        <v>0</v>
      </c>
      <c r="M31" s="6">
        <f>IF(K31=0,"",(J31)/(K31))</f>
        <v>0</v>
      </c>
      <c r="N31" s="5">
        <f>444.81</f>
        <v>0</v>
      </c>
      <c r="O31" s="5">
        <f>39.5</f>
        <v>0</v>
      </c>
      <c r="P31" s="5">
        <f>(N31)-(O31)</f>
        <v>0</v>
      </c>
      <c r="Q31" s="6">
        <f>IF(O31=0,"",(N31)/(O31))</f>
        <v>0</v>
      </c>
      <c r="R31" s="5">
        <f>242.12</f>
        <v>0</v>
      </c>
      <c r="S31" s="5">
        <f>39.5</f>
        <v>0</v>
      </c>
      <c r="T31" s="5">
        <f>(R31)-(S31)</f>
        <v>0</v>
      </c>
      <c r="U31" s="6">
        <f>IF(S31=0,"",(R31)/(S31))</f>
        <v>0</v>
      </c>
      <c r="V31" s="5">
        <f>44.57</f>
        <v>0</v>
      </c>
      <c r="W31" s="5">
        <f>39.5</f>
        <v>0</v>
      </c>
      <c r="X31" s="5">
        <f>(V31)-(W31)</f>
        <v>0</v>
      </c>
      <c r="Y31" s="6">
        <f>IF(W31=0,"",(V31)/(W31))</f>
        <v>0</v>
      </c>
      <c r="Z31" s="5">
        <f>0</f>
        <v>0</v>
      </c>
      <c r="AA31" s="5">
        <f>39.5</f>
        <v>0</v>
      </c>
      <c r="AB31" s="5">
        <f>(Z31)-(AA31)</f>
        <v>0</v>
      </c>
      <c r="AC31" s="6">
        <f>IF(AA31=0,"",(Z31)/(AA31))</f>
        <v>0</v>
      </c>
      <c r="AD31" s="5">
        <f>0</f>
        <v>0</v>
      </c>
      <c r="AE31" s="5">
        <f>39.5</f>
        <v>0</v>
      </c>
      <c r="AF31" s="5">
        <f>(AD31)-(AE31)</f>
        <v>0</v>
      </c>
      <c r="AG31" s="6">
        <f>IF(AE31=0,"",(AD31)/(AE31))</f>
        <v>0</v>
      </c>
      <c r="AH31" s="5">
        <f>(((((((B31)+(F31))+(J31))+(N31))+(R31))+(V31))+(Z31))+(AD31)</f>
        <v>0</v>
      </c>
      <c r="AI31" s="5">
        <f>(((((((C31)+(G31))+(K31))+(O31))+(S31))+(W31))+(AA31))+(AE31)</f>
        <v>0</v>
      </c>
      <c r="AJ31" s="5">
        <f>(AH31)-(AI31)</f>
        <v>0</v>
      </c>
      <c r="AK31" s="6">
        <f>IF(AI31=0,"",(AH31)/(AI31))</f>
        <v>0</v>
      </c>
    </row>
    <row r="32" spans="1:37">
      <c r="A32" s="3" t="s">
        <v>41</v>
      </c>
      <c r="B32" s="5">
        <f>0</f>
        <v>0</v>
      </c>
      <c r="C32" s="4"/>
      <c r="D32" s="5">
        <f>(B32)-(C32)</f>
        <v>0</v>
      </c>
      <c r="E32" s="6">
        <f>IF(C32=0,"",(B32)/(C32))</f>
        <v>0</v>
      </c>
      <c r="F32" s="5">
        <f>0</f>
        <v>0</v>
      </c>
      <c r="G32" s="4"/>
      <c r="H32" s="5">
        <f>(F32)-(G32)</f>
        <v>0</v>
      </c>
      <c r="I32" s="6">
        <f>IF(G32=0,"",(F32)/(G32))</f>
        <v>0</v>
      </c>
      <c r="J32" s="5">
        <f>0</f>
        <v>0</v>
      </c>
      <c r="K32" s="4"/>
      <c r="L32" s="5">
        <f>(J32)-(K32)</f>
        <v>0</v>
      </c>
      <c r="M32" s="6">
        <f>IF(K32=0,"",(J32)/(K32))</f>
        <v>0</v>
      </c>
      <c r="N32" s="5">
        <f>0</f>
        <v>0</v>
      </c>
      <c r="O32" s="4"/>
      <c r="P32" s="5">
        <f>(N32)-(O32)</f>
        <v>0</v>
      </c>
      <c r="Q32" s="6">
        <f>IF(O32=0,"",(N32)/(O32))</f>
        <v>0</v>
      </c>
      <c r="R32" s="5">
        <f>0</f>
        <v>0</v>
      </c>
      <c r="S32" s="4"/>
      <c r="T32" s="5">
        <f>(R32)-(S32)</f>
        <v>0</v>
      </c>
      <c r="U32" s="6">
        <f>IF(S32=0,"",(R32)/(S32))</f>
        <v>0</v>
      </c>
      <c r="V32" s="5">
        <f>0</f>
        <v>0</v>
      </c>
      <c r="W32" s="4"/>
      <c r="X32" s="5">
        <f>(V32)-(W32)</f>
        <v>0</v>
      </c>
      <c r="Y32" s="6">
        <f>IF(W32=0,"",(V32)/(W32))</f>
        <v>0</v>
      </c>
      <c r="Z32" s="5">
        <f>0</f>
        <v>0</v>
      </c>
      <c r="AA32" s="4"/>
      <c r="AB32" s="5">
        <f>(Z32)-(AA32)</f>
        <v>0</v>
      </c>
      <c r="AC32" s="6">
        <f>IF(AA32=0,"",(Z32)/(AA32))</f>
        <v>0</v>
      </c>
      <c r="AD32" s="5">
        <f>0</f>
        <v>0</v>
      </c>
      <c r="AE32" s="4"/>
      <c r="AF32" s="5">
        <f>(AD32)-(AE32)</f>
        <v>0</v>
      </c>
      <c r="AG32" s="6">
        <f>IF(AE32=0,"",(AD32)/(AE32))</f>
        <v>0</v>
      </c>
      <c r="AH32" s="5">
        <f>(((((((B32)+(F32))+(J32))+(N32))+(R32))+(V32))+(Z32))+(AD32)</f>
        <v>0</v>
      </c>
      <c r="AI32" s="5">
        <f>(((((((C32)+(G32))+(K32))+(O32))+(S32))+(W32))+(AA32))+(AE32)</f>
        <v>0</v>
      </c>
      <c r="AJ32" s="5">
        <f>(AH32)-(AI32)</f>
        <v>0</v>
      </c>
      <c r="AK32" s="6">
        <f>IF(AI32=0,"",(AH32)/(AI32))</f>
        <v>0</v>
      </c>
    </row>
    <row r="33" spans="1:37">
      <c r="A33" s="3" t="s">
        <v>42</v>
      </c>
      <c r="B33" s="7">
        <f>(((B29)+(B30))+(B31))+(B32)</f>
        <v>0</v>
      </c>
      <c r="C33" s="7">
        <f>(((C29)+(C30))+(C31))+(C32)</f>
        <v>0</v>
      </c>
      <c r="D33" s="7">
        <f>(B33)-(C33)</f>
        <v>0</v>
      </c>
      <c r="E33" s="8">
        <f>IF(C33=0,"",(B33)/(C33))</f>
        <v>0</v>
      </c>
      <c r="F33" s="7">
        <f>(((F29)+(F30))+(F31))+(F32)</f>
        <v>0</v>
      </c>
      <c r="G33" s="7">
        <f>(((G29)+(G30))+(G31))+(G32)</f>
        <v>0</v>
      </c>
      <c r="H33" s="7">
        <f>(F33)-(G33)</f>
        <v>0</v>
      </c>
      <c r="I33" s="8">
        <f>IF(G33=0,"",(F33)/(G33))</f>
        <v>0</v>
      </c>
      <c r="J33" s="7">
        <f>(((J29)+(J30))+(J31))+(J32)</f>
        <v>0</v>
      </c>
      <c r="K33" s="7">
        <f>(((K29)+(K30))+(K31))+(K32)</f>
        <v>0</v>
      </c>
      <c r="L33" s="7">
        <f>(J33)-(K33)</f>
        <v>0</v>
      </c>
      <c r="M33" s="8">
        <f>IF(K33=0,"",(J33)/(K33))</f>
        <v>0</v>
      </c>
      <c r="N33" s="7">
        <f>(((N29)+(N30))+(N31))+(N32)</f>
        <v>0</v>
      </c>
      <c r="O33" s="7">
        <f>(((O29)+(O30))+(O31))+(O32)</f>
        <v>0</v>
      </c>
      <c r="P33" s="7">
        <f>(N33)-(O33)</f>
        <v>0</v>
      </c>
      <c r="Q33" s="8">
        <f>IF(O33=0,"",(N33)/(O33))</f>
        <v>0</v>
      </c>
      <c r="R33" s="7">
        <f>(((R29)+(R30))+(R31))+(R32)</f>
        <v>0</v>
      </c>
      <c r="S33" s="7">
        <f>(((S29)+(S30))+(S31))+(S32)</f>
        <v>0</v>
      </c>
      <c r="T33" s="7">
        <f>(R33)-(S33)</f>
        <v>0</v>
      </c>
      <c r="U33" s="8">
        <f>IF(S33=0,"",(R33)/(S33))</f>
        <v>0</v>
      </c>
      <c r="V33" s="7">
        <f>(((V29)+(V30))+(V31))+(V32)</f>
        <v>0</v>
      </c>
      <c r="W33" s="7">
        <f>(((W29)+(W30))+(W31))+(W32)</f>
        <v>0</v>
      </c>
      <c r="X33" s="7">
        <f>(V33)-(W33)</f>
        <v>0</v>
      </c>
      <c r="Y33" s="8">
        <f>IF(W33=0,"",(V33)/(W33))</f>
        <v>0</v>
      </c>
      <c r="Z33" s="7">
        <f>(((Z29)+(Z30))+(Z31))+(Z32)</f>
        <v>0</v>
      </c>
      <c r="AA33" s="7">
        <f>(((AA29)+(AA30))+(AA31))+(AA32)</f>
        <v>0</v>
      </c>
      <c r="AB33" s="7">
        <f>(Z33)-(AA33)</f>
        <v>0</v>
      </c>
      <c r="AC33" s="8">
        <f>IF(AA33=0,"",(Z33)/(AA33))</f>
        <v>0</v>
      </c>
      <c r="AD33" s="7">
        <f>(((AD29)+(AD30))+(AD31))+(AD32)</f>
        <v>0</v>
      </c>
      <c r="AE33" s="7">
        <f>(((AE29)+(AE30))+(AE31))+(AE32)</f>
        <v>0</v>
      </c>
      <c r="AF33" s="7">
        <f>(AD33)-(AE33)</f>
        <v>0</v>
      </c>
      <c r="AG33" s="8">
        <f>IF(AE33=0,"",(AD33)/(AE33))</f>
        <v>0</v>
      </c>
      <c r="AH33" s="7">
        <f>(((((((B33)+(F33))+(J33))+(N33))+(R33))+(V33))+(Z33))+(AD33)</f>
        <v>0</v>
      </c>
      <c r="AI33" s="7">
        <f>(((((((C33)+(G33))+(K33))+(O33))+(S33))+(W33))+(AA33))+(AE33)</f>
        <v>0</v>
      </c>
      <c r="AJ33" s="7">
        <f>(AH33)-(AI33)</f>
        <v>0</v>
      </c>
      <c r="AK33" s="8">
        <f>IF(AI33=0,"",(AH33)/(AI33))</f>
        <v>0</v>
      </c>
    </row>
    <row r="34" spans="1:37">
      <c r="A34" s="3" t="s">
        <v>43</v>
      </c>
      <c r="B34" s="4"/>
      <c r="C34" s="4"/>
      <c r="D34" s="5">
        <f>(B34)-(C34)</f>
        <v>0</v>
      </c>
      <c r="E34" s="6">
        <f>IF(C34=0,"",(B34)/(C34))</f>
        <v>0</v>
      </c>
      <c r="F34" s="4"/>
      <c r="G34" s="4"/>
      <c r="H34" s="5">
        <f>(F34)-(G34)</f>
        <v>0</v>
      </c>
      <c r="I34" s="6">
        <f>IF(G34=0,"",(F34)/(G34))</f>
        <v>0</v>
      </c>
      <c r="J34" s="4"/>
      <c r="K34" s="4"/>
      <c r="L34" s="5">
        <f>(J34)-(K34)</f>
        <v>0</v>
      </c>
      <c r="M34" s="6">
        <f>IF(K34=0,"",(J34)/(K34))</f>
        <v>0</v>
      </c>
      <c r="N34" s="4"/>
      <c r="O34" s="4"/>
      <c r="P34" s="5">
        <f>(N34)-(O34)</f>
        <v>0</v>
      </c>
      <c r="Q34" s="6">
        <f>IF(O34=0,"",(N34)/(O34))</f>
        <v>0</v>
      </c>
      <c r="R34" s="4"/>
      <c r="S34" s="4"/>
      <c r="T34" s="5">
        <f>(R34)-(S34)</f>
        <v>0</v>
      </c>
      <c r="U34" s="6">
        <f>IF(S34=0,"",(R34)/(S34))</f>
        <v>0</v>
      </c>
      <c r="V34" s="4"/>
      <c r="W34" s="4"/>
      <c r="X34" s="5">
        <f>(V34)-(W34)</f>
        <v>0</v>
      </c>
      <c r="Y34" s="6">
        <f>IF(W34=0,"",(V34)/(W34))</f>
        <v>0</v>
      </c>
      <c r="Z34" s="4"/>
      <c r="AA34" s="4"/>
      <c r="AB34" s="5">
        <f>(Z34)-(AA34)</f>
        <v>0</v>
      </c>
      <c r="AC34" s="6">
        <f>IF(AA34=0,"",(Z34)/(AA34))</f>
        <v>0</v>
      </c>
      <c r="AD34" s="4"/>
      <c r="AE34" s="4"/>
      <c r="AF34" s="5">
        <f>(AD34)-(AE34)</f>
        <v>0</v>
      </c>
      <c r="AG34" s="6">
        <f>IF(AE34=0,"",(AD34)/(AE34))</f>
        <v>0</v>
      </c>
      <c r="AH34" s="5">
        <f>(((((((B34)+(F34))+(J34))+(N34))+(R34))+(V34))+(Z34))+(AD34)</f>
        <v>0</v>
      </c>
      <c r="AI34" s="5">
        <f>(((((((C34)+(G34))+(K34))+(O34))+(S34))+(W34))+(AA34))+(AE34)</f>
        <v>0</v>
      </c>
      <c r="AJ34" s="5">
        <f>(AH34)-(AI34)</f>
        <v>0</v>
      </c>
      <c r="AK34" s="6">
        <f>IF(AI34=0,"",(AH34)/(AI34))</f>
        <v>0</v>
      </c>
    </row>
    <row r="35" spans="1:37">
      <c r="A35" s="3" t="s">
        <v>44</v>
      </c>
      <c r="B35" s="5">
        <f>31.99</f>
        <v>0</v>
      </c>
      <c r="C35" s="5">
        <f>47.75</f>
        <v>0</v>
      </c>
      <c r="D35" s="5">
        <f>(B35)-(C35)</f>
        <v>0</v>
      </c>
      <c r="E35" s="6">
        <f>IF(C35=0,"",(B35)/(C35))</f>
        <v>0</v>
      </c>
      <c r="F35" s="5">
        <f>-116.58</f>
        <v>0</v>
      </c>
      <c r="G35" s="5">
        <f>47.75</f>
        <v>0</v>
      </c>
      <c r="H35" s="5">
        <f>(F35)-(G35)</f>
        <v>0</v>
      </c>
      <c r="I35" s="6">
        <f>IF(G35=0,"",(F35)/(G35))</f>
        <v>0</v>
      </c>
      <c r="J35" s="5">
        <f>31.99</f>
        <v>0</v>
      </c>
      <c r="K35" s="5">
        <f>47.75</f>
        <v>0</v>
      </c>
      <c r="L35" s="5">
        <f>(J35)-(K35)</f>
        <v>0</v>
      </c>
      <c r="M35" s="6">
        <f>IF(K35=0,"",(J35)/(K35))</f>
        <v>0</v>
      </c>
      <c r="N35" s="5">
        <f>45.16</f>
        <v>0</v>
      </c>
      <c r="O35" s="5">
        <f>47.75</f>
        <v>0</v>
      </c>
      <c r="P35" s="5">
        <f>(N35)-(O35)</f>
        <v>0</v>
      </c>
      <c r="Q35" s="6">
        <f>IF(O35=0,"",(N35)/(O35))</f>
        <v>0</v>
      </c>
      <c r="R35" s="5">
        <f>45.16</f>
        <v>0</v>
      </c>
      <c r="S35" s="5">
        <f>47.75</f>
        <v>0</v>
      </c>
      <c r="T35" s="5">
        <f>(R35)-(S35)</f>
        <v>0</v>
      </c>
      <c r="U35" s="6">
        <f>IF(S35=0,"",(R35)/(S35))</f>
        <v>0</v>
      </c>
      <c r="V35" s="5">
        <f>45.16</f>
        <v>0</v>
      </c>
      <c r="W35" s="5">
        <f>47.75</f>
        <v>0</v>
      </c>
      <c r="X35" s="5">
        <f>(V35)-(W35)</f>
        <v>0</v>
      </c>
      <c r="Y35" s="6">
        <f>IF(W35=0,"",(V35)/(W35))</f>
        <v>0</v>
      </c>
      <c r="Z35" s="5">
        <f>45.16</f>
        <v>0</v>
      </c>
      <c r="AA35" s="5">
        <f>47.75</f>
        <v>0</v>
      </c>
      <c r="AB35" s="5">
        <f>(Z35)-(AA35)</f>
        <v>0</v>
      </c>
      <c r="AC35" s="6">
        <f>IF(AA35=0,"",(Z35)/(AA35))</f>
        <v>0</v>
      </c>
      <c r="AD35" s="5">
        <f>45.16</f>
        <v>0</v>
      </c>
      <c r="AE35" s="5">
        <f>47.75</f>
        <v>0</v>
      </c>
      <c r="AF35" s="5">
        <f>(AD35)-(AE35)</f>
        <v>0</v>
      </c>
      <c r="AG35" s="6">
        <f>IF(AE35=0,"",(AD35)/(AE35))</f>
        <v>0</v>
      </c>
      <c r="AH35" s="5">
        <f>(((((((B35)+(F35))+(J35))+(N35))+(R35))+(V35))+(Z35))+(AD35)</f>
        <v>0</v>
      </c>
      <c r="AI35" s="5">
        <f>(((((((C35)+(G35))+(K35))+(O35))+(S35))+(W35))+(AA35))+(AE35)</f>
        <v>0</v>
      </c>
      <c r="AJ35" s="5">
        <f>(AH35)-(AI35)</f>
        <v>0</v>
      </c>
      <c r="AK35" s="6">
        <f>IF(AI35=0,"",(AH35)/(AI35))</f>
        <v>0</v>
      </c>
    </row>
    <row r="36" spans="1:37">
      <c r="A36" s="3" t="s">
        <v>45</v>
      </c>
      <c r="B36" s="5">
        <f>17.22</f>
        <v>0</v>
      </c>
      <c r="C36" s="5">
        <f>25.75</f>
        <v>0</v>
      </c>
      <c r="D36" s="5">
        <f>(B36)-(C36)</f>
        <v>0</v>
      </c>
      <c r="E36" s="6">
        <f>IF(C36=0,"",(B36)/(C36))</f>
        <v>0</v>
      </c>
      <c r="F36" s="5">
        <f>-62.77</f>
        <v>0</v>
      </c>
      <c r="G36" s="5">
        <f>25.75</f>
        <v>0</v>
      </c>
      <c r="H36" s="5">
        <f>(F36)-(G36)</f>
        <v>0</v>
      </c>
      <c r="I36" s="6">
        <f>IF(G36=0,"",(F36)/(G36))</f>
        <v>0</v>
      </c>
      <c r="J36" s="5">
        <f>17.22</f>
        <v>0</v>
      </c>
      <c r="K36" s="5">
        <f>25.75</f>
        <v>0</v>
      </c>
      <c r="L36" s="5">
        <f>(J36)-(K36)</f>
        <v>0</v>
      </c>
      <c r="M36" s="6">
        <f>IF(K36=0,"",(J36)/(K36))</f>
        <v>0</v>
      </c>
      <c r="N36" s="5">
        <f>24.31</f>
        <v>0</v>
      </c>
      <c r="O36" s="5">
        <f>25.75</f>
        <v>0</v>
      </c>
      <c r="P36" s="5">
        <f>(N36)-(O36)</f>
        <v>0</v>
      </c>
      <c r="Q36" s="6">
        <f>IF(O36=0,"",(N36)/(O36))</f>
        <v>0</v>
      </c>
      <c r="R36" s="5">
        <f>24.31</f>
        <v>0</v>
      </c>
      <c r="S36" s="5">
        <f>25.75</f>
        <v>0</v>
      </c>
      <c r="T36" s="5">
        <f>(R36)-(S36)</f>
        <v>0</v>
      </c>
      <c r="U36" s="6">
        <f>IF(S36=0,"",(R36)/(S36))</f>
        <v>0</v>
      </c>
      <c r="V36" s="5">
        <f>24.31</f>
        <v>0</v>
      </c>
      <c r="W36" s="5">
        <f>25.75</f>
        <v>0</v>
      </c>
      <c r="X36" s="5">
        <f>(V36)-(W36)</f>
        <v>0</v>
      </c>
      <c r="Y36" s="6">
        <f>IF(W36=0,"",(V36)/(W36))</f>
        <v>0</v>
      </c>
      <c r="Z36" s="5">
        <f>24.31</f>
        <v>0</v>
      </c>
      <c r="AA36" s="5">
        <f>25.75</f>
        <v>0</v>
      </c>
      <c r="AB36" s="5">
        <f>(Z36)-(AA36)</f>
        <v>0</v>
      </c>
      <c r="AC36" s="6">
        <f>IF(AA36=0,"",(Z36)/(AA36))</f>
        <v>0</v>
      </c>
      <c r="AD36" s="5">
        <f>24.31</f>
        <v>0</v>
      </c>
      <c r="AE36" s="5">
        <f>25.75</f>
        <v>0</v>
      </c>
      <c r="AF36" s="5">
        <f>(AD36)-(AE36)</f>
        <v>0</v>
      </c>
      <c r="AG36" s="6">
        <f>IF(AE36=0,"",(AD36)/(AE36))</f>
        <v>0</v>
      </c>
      <c r="AH36" s="5">
        <f>(((((((B36)+(F36))+(J36))+(N36))+(R36))+(V36))+(Z36))+(AD36)</f>
        <v>0</v>
      </c>
      <c r="AI36" s="5">
        <f>(((((((C36)+(G36))+(K36))+(O36))+(S36))+(W36))+(AA36))+(AE36)</f>
        <v>0</v>
      </c>
      <c r="AJ36" s="5">
        <f>(AH36)-(AI36)</f>
        <v>0</v>
      </c>
      <c r="AK36" s="6">
        <f>IF(AI36=0,"",(AH36)/(AI36))</f>
        <v>0</v>
      </c>
    </row>
    <row r="37" spans="1:37">
      <c r="A37" s="3" t="s">
        <v>46</v>
      </c>
      <c r="B37" s="5">
        <f>-249.28</f>
        <v>0</v>
      </c>
      <c r="C37" s="4"/>
      <c r="D37" s="5">
        <f>(B37)-(C37)</f>
        <v>0</v>
      </c>
      <c r="E37" s="6">
        <f>IF(C37=0,"",(B37)/(C37))</f>
        <v>0</v>
      </c>
      <c r="F37" s="5">
        <f>249.28</f>
        <v>0</v>
      </c>
      <c r="G37" s="4"/>
      <c r="H37" s="5">
        <f>(F37)-(G37)</f>
        <v>0</v>
      </c>
      <c r="I37" s="6">
        <f>IF(G37=0,"",(F37)/(G37))</f>
        <v>0</v>
      </c>
      <c r="J37" s="5">
        <f>0</f>
        <v>0</v>
      </c>
      <c r="K37" s="4"/>
      <c r="L37" s="5">
        <f>(J37)-(K37)</f>
        <v>0</v>
      </c>
      <c r="M37" s="6">
        <f>IF(K37=0,"",(J37)/(K37))</f>
        <v>0</v>
      </c>
      <c r="N37" s="5">
        <f>0</f>
        <v>0</v>
      </c>
      <c r="O37" s="4"/>
      <c r="P37" s="5">
        <f>(N37)-(O37)</f>
        <v>0</v>
      </c>
      <c r="Q37" s="6">
        <f>IF(O37=0,"",(N37)/(O37))</f>
        <v>0</v>
      </c>
      <c r="R37" s="5">
        <f>0</f>
        <v>0</v>
      </c>
      <c r="S37" s="4"/>
      <c r="T37" s="5">
        <f>(R37)-(S37)</f>
        <v>0</v>
      </c>
      <c r="U37" s="6">
        <f>IF(S37=0,"",(R37)/(S37))</f>
        <v>0</v>
      </c>
      <c r="V37" s="5">
        <f>0</f>
        <v>0</v>
      </c>
      <c r="W37" s="4"/>
      <c r="X37" s="5">
        <f>(V37)-(W37)</f>
        <v>0</v>
      </c>
      <c r="Y37" s="6">
        <f>IF(W37=0,"",(V37)/(W37))</f>
        <v>0</v>
      </c>
      <c r="Z37" s="5">
        <f>0</f>
        <v>0</v>
      </c>
      <c r="AA37" s="4"/>
      <c r="AB37" s="5">
        <f>(Z37)-(AA37)</f>
        <v>0</v>
      </c>
      <c r="AC37" s="6">
        <f>IF(AA37=0,"",(Z37)/(AA37))</f>
        <v>0</v>
      </c>
      <c r="AD37" s="5">
        <f>0</f>
        <v>0</v>
      </c>
      <c r="AE37" s="4"/>
      <c r="AF37" s="5">
        <f>(AD37)-(AE37)</f>
        <v>0</v>
      </c>
      <c r="AG37" s="6">
        <f>IF(AE37=0,"",(AD37)/(AE37))</f>
        <v>0</v>
      </c>
      <c r="AH37" s="5">
        <f>(((((((B37)+(F37))+(J37))+(N37))+(R37))+(V37))+(Z37))+(AD37)</f>
        <v>0</v>
      </c>
      <c r="AI37" s="5">
        <f>(((((((C37)+(G37))+(K37))+(O37))+(S37))+(W37))+(AA37))+(AE37)</f>
        <v>0</v>
      </c>
      <c r="AJ37" s="5">
        <f>(AH37)-(AI37)</f>
        <v>0</v>
      </c>
      <c r="AK37" s="6">
        <f>IF(AI37=0,"",(AH37)/(AI37))</f>
        <v>0</v>
      </c>
    </row>
    <row r="38" spans="1:37">
      <c r="A38" s="3" t="s">
        <v>47</v>
      </c>
      <c r="B38" s="7">
        <f>(((B34)+(B35))+(B36))+(B37)</f>
        <v>0</v>
      </c>
      <c r="C38" s="7">
        <f>(((C34)+(C35))+(C36))+(C37)</f>
        <v>0</v>
      </c>
      <c r="D38" s="7">
        <f>(B38)-(C38)</f>
        <v>0</v>
      </c>
      <c r="E38" s="8">
        <f>IF(C38=0,"",(B38)/(C38))</f>
        <v>0</v>
      </c>
      <c r="F38" s="7">
        <f>(((F34)+(F35))+(F36))+(F37)</f>
        <v>0</v>
      </c>
      <c r="G38" s="7">
        <f>(((G34)+(G35))+(G36))+(G37)</f>
        <v>0</v>
      </c>
      <c r="H38" s="7">
        <f>(F38)-(G38)</f>
        <v>0</v>
      </c>
      <c r="I38" s="8">
        <f>IF(G38=0,"",(F38)/(G38))</f>
        <v>0</v>
      </c>
      <c r="J38" s="7">
        <f>(((J34)+(J35))+(J36))+(J37)</f>
        <v>0</v>
      </c>
      <c r="K38" s="7">
        <f>(((K34)+(K35))+(K36))+(K37)</f>
        <v>0</v>
      </c>
      <c r="L38" s="7">
        <f>(J38)-(K38)</f>
        <v>0</v>
      </c>
      <c r="M38" s="8">
        <f>IF(K38=0,"",(J38)/(K38))</f>
        <v>0</v>
      </c>
      <c r="N38" s="7">
        <f>(((N34)+(N35))+(N36))+(N37)</f>
        <v>0</v>
      </c>
      <c r="O38" s="7">
        <f>(((O34)+(O35))+(O36))+(O37)</f>
        <v>0</v>
      </c>
      <c r="P38" s="7">
        <f>(N38)-(O38)</f>
        <v>0</v>
      </c>
      <c r="Q38" s="8">
        <f>IF(O38=0,"",(N38)/(O38))</f>
        <v>0</v>
      </c>
      <c r="R38" s="7">
        <f>(((R34)+(R35))+(R36))+(R37)</f>
        <v>0</v>
      </c>
      <c r="S38" s="7">
        <f>(((S34)+(S35))+(S36))+(S37)</f>
        <v>0</v>
      </c>
      <c r="T38" s="7">
        <f>(R38)-(S38)</f>
        <v>0</v>
      </c>
      <c r="U38" s="8">
        <f>IF(S38=0,"",(R38)/(S38))</f>
        <v>0</v>
      </c>
      <c r="V38" s="7">
        <f>(((V34)+(V35))+(V36))+(V37)</f>
        <v>0</v>
      </c>
      <c r="W38" s="7">
        <f>(((W34)+(W35))+(W36))+(W37)</f>
        <v>0</v>
      </c>
      <c r="X38" s="7">
        <f>(V38)-(W38)</f>
        <v>0</v>
      </c>
      <c r="Y38" s="8">
        <f>IF(W38=0,"",(V38)/(W38))</f>
        <v>0</v>
      </c>
      <c r="Z38" s="7">
        <f>(((Z34)+(Z35))+(Z36))+(Z37)</f>
        <v>0</v>
      </c>
      <c r="AA38" s="7">
        <f>(((AA34)+(AA35))+(AA36))+(AA37)</f>
        <v>0</v>
      </c>
      <c r="AB38" s="7">
        <f>(Z38)-(AA38)</f>
        <v>0</v>
      </c>
      <c r="AC38" s="8">
        <f>IF(AA38=0,"",(Z38)/(AA38))</f>
        <v>0</v>
      </c>
      <c r="AD38" s="7">
        <f>(((AD34)+(AD35))+(AD36))+(AD37)</f>
        <v>0</v>
      </c>
      <c r="AE38" s="7">
        <f>(((AE34)+(AE35))+(AE36))+(AE37)</f>
        <v>0</v>
      </c>
      <c r="AF38" s="7">
        <f>(AD38)-(AE38)</f>
        <v>0</v>
      </c>
      <c r="AG38" s="8">
        <f>IF(AE38=0,"",(AD38)/(AE38))</f>
        <v>0</v>
      </c>
      <c r="AH38" s="7">
        <f>(((((((B38)+(F38))+(J38))+(N38))+(R38))+(V38))+(Z38))+(AD38)</f>
        <v>0</v>
      </c>
      <c r="AI38" s="7">
        <f>(((((((C38)+(G38))+(K38))+(O38))+(S38))+(W38))+(AA38))+(AE38)</f>
        <v>0</v>
      </c>
      <c r="AJ38" s="7">
        <f>(AH38)-(AI38)</f>
        <v>0</v>
      </c>
      <c r="AK38" s="8">
        <f>IF(AI38=0,"",(AH38)/(AI38))</f>
        <v>0</v>
      </c>
    </row>
    <row r="39" spans="1:37">
      <c r="A39" s="3" t="s">
        <v>48</v>
      </c>
      <c r="B39" s="4"/>
      <c r="C39" s="4"/>
      <c r="D39" s="5">
        <f>(B39)-(C39)</f>
        <v>0</v>
      </c>
      <c r="E39" s="6">
        <f>IF(C39=0,"",(B39)/(C39))</f>
        <v>0</v>
      </c>
      <c r="F39" s="4"/>
      <c r="G39" s="4"/>
      <c r="H39" s="5">
        <f>(F39)-(G39)</f>
        <v>0</v>
      </c>
      <c r="I39" s="6">
        <f>IF(G39=0,"",(F39)/(G39))</f>
        <v>0</v>
      </c>
      <c r="J39" s="4"/>
      <c r="K39" s="4"/>
      <c r="L39" s="5">
        <f>(J39)-(K39)</f>
        <v>0</v>
      </c>
      <c r="M39" s="6">
        <f>IF(K39=0,"",(J39)/(K39))</f>
        <v>0</v>
      </c>
      <c r="N39" s="4"/>
      <c r="O39" s="4"/>
      <c r="P39" s="5">
        <f>(N39)-(O39)</f>
        <v>0</v>
      </c>
      <c r="Q39" s="6">
        <f>IF(O39=0,"",(N39)/(O39))</f>
        <v>0</v>
      </c>
      <c r="R39" s="4"/>
      <c r="S39" s="4"/>
      <c r="T39" s="5">
        <f>(R39)-(S39)</f>
        <v>0</v>
      </c>
      <c r="U39" s="6">
        <f>IF(S39=0,"",(R39)/(S39))</f>
        <v>0</v>
      </c>
      <c r="V39" s="4"/>
      <c r="W39" s="4"/>
      <c r="X39" s="5">
        <f>(V39)-(W39)</f>
        <v>0</v>
      </c>
      <c r="Y39" s="6">
        <f>IF(W39=0,"",(V39)/(W39))</f>
        <v>0</v>
      </c>
      <c r="Z39" s="4"/>
      <c r="AA39" s="4"/>
      <c r="AB39" s="5">
        <f>(Z39)-(AA39)</f>
        <v>0</v>
      </c>
      <c r="AC39" s="6">
        <f>IF(AA39=0,"",(Z39)/(AA39))</f>
        <v>0</v>
      </c>
      <c r="AD39" s="4"/>
      <c r="AE39" s="4"/>
      <c r="AF39" s="5">
        <f>(AD39)-(AE39)</f>
        <v>0</v>
      </c>
      <c r="AG39" s="6">
        <f>IF(AE39=0,"",(AD39)/(AE39))</f>
        <v>0</v>
      </c>
      <c r="AH39" s="5">
        <f>(((((((B39)+(F39))+(J39))+(N39))+(R39))+(V39))+(Z39))+(AD39)</f>
        <v>0</v>
      </c>
      <c r="AI39" s="5">
        <f>(((((((C39)+(G39))+(K39))+(O39))+(S39))+(W39))+(AA39))+(AE39)</f>
        <v>0</v>
      </c>
      <c r="AJ39" s="5">
        <f>(AH39)-(AI39)</f>
        <v>0</v>
      </c>
      <c r="AK39" s="6">
        <f>IF(AI39=0,"",(AH39)/(AI39))</f>
        <v>0</v>
      </c>
    </row>
    <row r="40" spans="1:37">
      <c r="A40" s="3" t="s">
        <v>49</v>
      </c>
      <c r="B40" s="5">
        <f>-519.6</f>
        <v>0</v>
      </c>
      <c r="C40" s="5">
        <f>1254.75</f>
        <v>0</v>
      </c>
      <c r="D40" s="5">
        <f>(B40)-(C40)</f>
        <v>0</v>
      </c>
      <c r="E40" s="6">
        <f>IF(C40=0,"",(B40)/(C40))</f>
        <v>0</v>
      </c>
      <c r="F40" s="5">
        <f>1061.31</f>
        <v>0</v>
      </c>
      <c r="G40" s="5">
        <f>1254.75</f>
        <v>0</v>
      </c>
      <c r="H40" s="5">
        <f>(F40)-(G40)</f>
        <v>0</v>
      </c>
      <c r="I40" s="6">
        <f>IF(G40=0,"",(F40)/(G40))</f>
        <v>0</v>
      </c>
      <c r="J40" s="5">
        <f>714.91</f>
        <v>0</v>
      </c>
      <c r="K40" s="5">
        <f>1254.75</f>
        <v>0</v>
      </c>
      <c r="L40" s="5">
        <f>(J40)-(K40)</f>
        <v>0</v>
      </c>
      <c r="M40" s="6">
        <f>IF(K40=0,"",(J40)/(K40))</f>
        <v>0</v>
      </c>
      <c r="N40" s="5">
        <f>5633.11</f>
        <v>0</v>
      </c>
      <c r="O40" s="5">
        <f>1254.75</f>
        <v>0</v>
      </c>
      <c r="P40" s="5">
        <f>(N40)-(O40)</f>
        <v>0</v>
      </c>
      <c r="Q40" s="6">
        <f>IF(O40=0,"",(N40)/(O40))</f>
        <v>0</v>
      </c>
      <c r="R40" s="5">
        <f>888.11</f>
        <v>0</v>
      </c>
      <c r="S40" s="5">
        <f>1254.75</f>
        <v>0</v>
      </c>
      <c r="T40" s="5">
        <f>(R40)-(S40)</f>
        <v>0</v>
      </c>
      <c r="U40" s="6">
        <f>IF(S40=0,"",(R40)/(S40))</f>
        <v>0</v>
      </c>
      <c r="V40" s="5">
        <f>888.11</f>
        <v>0</v>
      </c>
      <c r="W40" s="5">
        <f>1254.75</f>
        <v>0</v>
      </c>
      <c r="X40" s="5">
        <f>(V40)-(W40)</f>
        <v>0</v>
      </c>
      <c r="Y40" s="6">
        <f>IF(W40=0,"",(V40)/(W40))</f>
        <v>0</v>
      </c>
      <c r="Z40" s="5">
        <f>888.11</f>
        <v>0</v>
      </c>
      <c r="AA40" s="5">
        <f>1254.75</f>
        <v>0</v>
      </c>
      <c r="AB40" s="5">
        <f>(Z40)-(AA40)</f>
        <v>0</v>
      </c>
      <c r="AC40" s="6">
        <f>IF(AA40=0,"",(Z40)/(AA40))</f>
        <v>0</v>
      </c>
      <c r="AD40" s="5">
        <f>888.11</f>
        <v>0</v>
      </c>
      <c r="AE40" s="5">
        <f>1254.75</f>
        <v>0</v>
      </c>
      <c r="AF40" s="5">
        <f>(AD40)-(AE40)</f>
        <v>0</v>
      </c>
      <c r="AG40" s="6">
        <f>IF(AE40=0,"",(AD40)/(AE40))</f>
        <v>0</v>
      </c>
      <c r="AH40" s="5">
        <f>(((((((B40)+(F40))+(J40))+(N40))+(R40))+(V40))+(Z40))+(AD40)</f>
        <v>0</v>
      </c>
      <c r="AI40" s="5">
        <f>(((((((C40)+(G40))+(K40))+(O40))+(S40))+(W40))+(AA40))+(AE40)</f>
        <v>0</v>
      </c>
      <c r="AJ40" s="5">
        <f>(AH40)-(AI40)</f>
        <v>0</v>
      </c>
      <c r="AK40" s="6">
        <f>IF(AI40=0,"",(AH40)/(AI40))</f>
        <v>0</v>
      </c>
    </row>
    <row r="41" spans="1:37">
      <c r="A41" s="3" t="s">
        <v>50</v>
      </c>
      <c r="B41" s="5">
        <f>-279.78</f>
        <v>0</v>
      </c>
      <c r="C41" s="5">
        <f>675.58</f>
        <v>0</v>
      </c>
      <c r="D41" s="5">
        <f>(B41)-(C41)</f>
        <v>0</v>
      </c>
      <c r="E41" s="6">
        <f>IF(C41=0,"",(B41)/(C41))</f>
        <v>0</v>
      </c>
      <c r="F41" s="5">
        <f>571.47</f>
        <v>0</v>
      </c>
      <c r="G41" s="5">
        <f>675.58</f>
        <v>0</v>
      </c>
      <c r="H41" s="5">
        <f>(F41)-(G41)</f>
        <v>0</v>
      </c>
      <c r="I41" s="6">
        <f>IF(G41=0,"",(F41)/(G41))</f>
        <v>0</v>
      </c>
      <c r="J41" s="5">
        <f>384.95</f>
        <v>0</v>
      </c>
      <c r="K41" s="5">
        <f>675.58</f>
        <v>0</v>
      </c>
      <c r="L41" s="5">
        <f>(J41)-(K41)</f>
        <v>0</v>
      </c>
      <c r="M41" s="6">
        <f>IF(K41=0,"",(J41)/(K41))</f>
        <v>0</v>
      </c>
      <c r="N41" s="5">
        <f>3033.21</f>
        <v>0</v>
      </c>
      <c r="O41" s="5">
        <f>675.58</f>
        <v>0</v>
      </c>
      <c r="P41" s="5">
        <f>(N41)-(O41)</f>
        <v>0</v>
      </c>
      <c r="Q41" s="6">
        <f>IF(O41=0,"",(N41)/(O41))</f>
        <v>0</v>
      </c>
      <c r="R41" s="5">
        <f>478.21</f>
        <v>0</v>
      </c>
      <c r="S41" s="5">
        <f>675.58</f>
        <v>0</v>
      </c>
      <c r="T41" s="5">
        <f>(R41)-(S41)</f>
        <v>0</v>
      </c>
      <c r="U41" s="6">
        <f>IF(S41=0,"",(R41)/(S41))</f>
        <v>0</v>
      </c>
      <c r="V41" s="5">
        <f>478.21</f>
        <v>0</v>
      </c>
      <c r="W41" s="5">
        <f>675.58</f>
        <v>0</v>
      </c>
      <c r="X41" s="5">
        <f>(V41)-(W41)</f>
        <v>0</v>
      </c>
      <c r="Y41" s="6">
        <f>IF(W41=0,"",(V41)/(W41))</f>
        <v>0</v>
      </c>
      <c r="Z41" s="5">
        <f>478.21</f>
        <v>0</v>
      </c>
      <c r="AA41" s="5">
        <f>675.58</f>
        <v>0</v>
      </c>
      <c r="AB41" s="5">
        <f>(Z41)-(AA41)</f>
        <v>0</v>
      </c>
      <c r="AC41" s="6">
        <f>IF(AA41=0,"",(Z41)/(AA41))</f>
        <v>0</v>
      </c>
      <c r="AD41" s="5">
        <f>478.21</f>
        <v>0</v>
      </c>
      <c r="AE41" s="5">
        <f>675.58</f>
        <v>0</v>
      </c>
      <c r="AF41" s="5">
        <f>(AD41)-(AE41)</f>
        <v>0</v>
      </c>
      <c r="AG41" s="6">
        <f>IF(AE41=0,"",(AD41)/(AE41))</f>
        <v>0</v>
      </c>
      <c r="AH41" s="5">
        <f>(((((((B41)+(F41))+(J41))+(N41))+(R41))+(V41))+(Z41))+(AD41)</f>
        <v>0</v>
      </c>
      <c r="AI41" s="5">
        <f>(((((((C41)+(G41))+(K41))+(O41))+(S41))+(W41))+(AA41))+(AE41)</f>
        <v>0</v>
      </c>
      <c r="AJ41" s="5">
        <f>(AH41)-(AI41)</f>
        <v>0</v>
      </c>
      <c r="AK41" s="6">
        <f>IF(AI41=0,"",(AH41)/(AI41))</f>
        <v>0</v>
      </c>
    </row>
    <row r="42" spans="1:37">
      <c r="A42" s="3" t="s">
        <v>51</v>
      </c>
      <c r="B42" s="5">
        <f>2165.7</f>
        <v>0</v>
      </c>
      <c r="C42" s="4"/>
      <c r="D42" s="5">
        <f>(B42)-(C42)</f>
        <v>0</v>
      </c>
      <c r="E42" s="6">
        <f>IF(C42=0,"",(B42)/(C42))</f>
        <v>0</v>
      </c>
      <c r="F42" s="5">
        <f>-2165.7</f>
        <v>0</v>
      </c>
      <c r="G42" s="4"/>
      <c r="H42" s="5">
        <f>(F42)-(G42)</f>
        <v>0</v>
      </c>
      <c r="I42" s="6">
        <f>IF(G42=0,"",(F42)/(G42))</f>
        <v>0</v>
      </c>
      <c r="J42" s="5">
        <f>0</f>
        <v>0</v>
      </c>
      <c r="K42" s="4"/>
      <c r="L42" s="5">
        <f>(J42)-(K42)</f>
        <v>0</v>
      </c>
      <c r="M42" s="6">
        <f>IF(K42=0,"",(J42)/(K42))</f>
        <v>0</v>
      </c>
      <c r="N42" s="5">
        <f>0</f>
        <v>0</v>
      </c>
      <c r="O42" s="4"/>
      <c r="P42" s="5">
        <f>(N42)-(O42)</f>
        <v>0</v>
      </c>
      <c r="Q42" s="6">
        <f>IF(O42=0,"",(N42)/(O42))</f>
        <v>0</v>
      </c>
      <c r="R42" s="5">
        <f>0</f>
        <v>0</v>
      </c>
      <c r="S42" s="4"/>
      <c r="T42" s="5">
        <f>(R42)-(S42)</f>
        <v>0</v>
      </c>
      <c r="U42" s="6">
        <f>IF(S42=0,"",(R42)/(S42))</f>
        <v>0</v>
      </c>
      <c r="V42" s="5">
        <f>0</f>
        <v>0</v>
      </c>
      <c r="W42" s="4"/>
      <c r="X42" s="5">
        <f>(V42)-(W42)</f>
        <v>0</v>
      </c>
      <c r="Y42" s="6">
        <f>IF(W42=0,"",(V42)/(W42))</f>
        <v>0</v>
      </c>
      <c r="Z42" s="5">
        <f>0</f>
        <v>0</v>
      </c>
      <c r="AA42" s="4"/>
      <c r="AB42" s="5">
        <f>(Z42)-(AA42)</f>
        <v>0</v>
      </c>
      <c r="AC42" s="6">
        <f>IF(AA42=0,"",(Z42)/(AA42))</f>
        <v>0</v>
      </c>
      <c r="AD42" s="5">
        <f>0</f>
        <v>0</v>
      </c>
      <c r="AE42" s="4"/>
      <c r="AF42" s="5">
        <f>(AD42)-(AE42)</f>
        <v>0</v>
      </c>
      <c r="AG42" s="6">
        <f>IF(AE42=0,"",(AD42)/(AE42))</f>
        <v>0</v>
      </c>
      <c r="AH42" s="5">
        <f>(((((((B42)+(F42))+(J42))+(N42))+(R42))+(V42))+(Z42))+(AD42)</f>
        <v>0</v>
      </c>
      <c r="AI42" s="5">
        <f>(((((((C42)+(G42))+(K42))+(O42))+(S42))+(W42))+(AA42))+(AE42)</f>
        <v>0</v>
      </c>
      <c r="AJ42" s="5">
        <f>(AH42)-(AI42)</f>
        <v>0</v>
      </c>
      <c r="AK42" s="6">
        <f>IF(AI42=0,"",(AH42)/(AI42))</f>
        <v>0</v>
      </c>
    </row>
    <row r="43" spans="1:37">
      <c r="A43" s="3" t="s">
        <v>52</v>
      </c>
      <c r="B43" s="7">
        <f>(((B39)+(B40))+(B41))+(B42)</f>
        <v>0</v>
      </c>
      <c r="C43" s="7">
        <f>(((C39)+(C40))+(C41))+(C42)</f>
        <v>0</v>
      </c>
      <c r="D43" s="7">
        <f>(B43)-(C43)</f>
        <v>0</v>
      </c>
      <c r="E43" s="8">
        <f>IF(C43=0,"",(B43)/(C43))</f>
        <v>0</v>
      </c>
      <c r="F43" s="7">
        <f>(((F39)+(F40))+(F41))+(F42)</f>
        <v>0</v>
      </c>
      <c r="G43" s="7">
        <f>(((G39)+(G40))+(G41))+(G42)</f>
        <v>0</v>
      </c>
      <c r="H43" s="7">
        <f>(F43)-(G43)</f>
        <v>0</v>
      </c>
      <c r="I43" s="8">
        <f>IF(G43=0,"",(F43)/(G43))</f>
        <v>0</v>
      </c>
      <c r="J43" s="7">
        <f>(((J39)+(J40))+(J41))+(J42)</f>
        <v>0</v>
      </c>
      <c r="K43" s="7">
        <f>(((K39)+(K40))+(K41))+(K42)</f>
        <v>0</v>
      </c>
      <c r="L43" s="7">
        <f>(J43)-(K43)</f>
        <v>0</v>
      </c>
      <c r="M43" s="8">
        <f>IF(K43=0,"",(J43)/(K43))</f>
        <v>0</v>
      </c>
      <c r="N43" s="7">
        <f>(((N39)+(N40))+(N41))+(N42)</f>
        <v>0</v>
      </c>
      <c r="O43" s="7">
        <f>(((O39)+(O40))+(O41))+(O42)</f>
        <v>0</v>
      </c>
      <c r="P43" s="7">
        <f>(N43)-(O43)</f>
        <v>0</v>
      </c>
      <c r="Q43" s="8">
        <f>IF(O43=0,"",(N43)/(O43))</f>
        <v>0</v>
      </c>
      <c r="R43" s="7">
        <f>(((R39)+(R40))+(R41))+(R42)</f>
        <v>0</v>
      </c>
      <c r="S43" s="7">
        <f>(((S39)+(S40))+(S41))+(S42)</f>
        <v>0</v>
      </c>
      <c r="T43" s="7">
        <f>(R43)-(S43)</f>
        <v>0</v>
      </c>
      <c r="U43" s="8">
        <f>IF(S43=0,"",(R43)/(S43))</f>
        <v>0</v>
      </c>
      <c r="V43" s="7">
        <f>(((V39)+(V40))+(V41))+(V42)</f>
        <v>0</v>
      </c>
      <c r="W43" s="7">
        <f>(((W39)+(W40))+(W41))+(W42)</f>
        <v>0</v>
      </c>
      <c r="X43" s="7">
        <f>(V43)-(W43)</f>
        <v>0</v>
      </c>
      <c r="Y43" s="8">
        <f>IF(W43=0,"",(V43)/(W43))</f>
        <v>0</v>
      </c>
      <c r="Z43" s="7">
        <f>(((Z39)+(Z40))+(Z41))+(Z42)</f>
        <v>0</v>
      </c>
      <c r="AA43" s="7">
        <f>(((AA39)+(AA40))+(AA41))+(AA42)</f>
        <v>0</v>
      </c>
      <c r="AB43" s="7">
        <f>(Z43)-(AA43)</f>
        <v>0</v>
      </c>
      <c r="AC43" s="8">
        <f>IF(AA43=0,"",(Z43)/(AA43))</f>
        <v>0</v>
      </c>
      <c r="AD43" s="7">
        <f>(((AD39)+(AD40))+(AD41))+(AD42)</f>
        <v>0</v>
      </c>
      <c r="AE43" s="7">
        <f>(((AE39)+(AE40))+(AE41))+(AE42)</f>
        <v>0</v>
      </c>
      <c r="AF43" s="7">
        <f>(AD43)-(AE43)</f>
        <v>0</v>
      </c>
      <c r="AG43" s="8">
        <f>IF(AE43=0,"",(AD43)/(AE43))</f>
        <v>0</v>
      </c>
      <c r="AH43" s="7">
        <f>(((((((B43)+(F43))+(J43))+(N43))+(R43))+(V43))+(Z43))+(AD43)</f>
        <v>0</v>
      </c>
      <c r="AI43" s="7">
        <f>(((((((C43)+(G43))+(K43))+(O43))+(S43))+(W43))+(AA43))+(AE43)</f>
        <v>0</v>
      </c>
      <c r="AJ43" s="7">
        <f>(AH43)-(AI43)</f>
        <v>0</v>
      </c>
      <c r="AK43" s="8">
        <f>IF(AI43=0,"",(AH43)/(AI43))</f>
        <v>0</v>
      </c>
    </row>
    <row r="44" spans="1:37">
      <c r="A44" s="3" t="s">
        <v>53</v>
      </c>
      <c r="B44" s="4"/>
      <c r="C44" s="4"/>
      <c r="D44" s="5">
        <f>(B44)-(C44)</f>
        <v>0</v>
      </c>
      <c r="E44" s="6">
        <f>IF(C44=0,"",(B44)/(C44))</f>
        <v>0</v>
      </c>
      <c r="F44" s="4"/>
      <c r="G44" s="4"/>
      <c r="H44" s="5">
        <f>(F44)-(G44)</f>
        <v>0</v>
      </c>
      <c r="I44" s="6">
        <f>IF(G44=0,"",(F44)/(G44))</f>
        <v>0</v>
      </c>
      <c r="J44" s="4"/>
      <c r="K44" s="4"/>
      <c r="L44" s="5">
        <f>(J44)-(K44)</f>
        <v>0</v>
      </c>
      <c r="M44" s="6">
        <f>IF(K44=0,"",(J44)/(K44))</f>
        <v>0</v>
      </c>
      <c r="N44" s="4"/>
      <c r="O44" s="4"/>
      <c r="P44" s="5">
        <f>(N44)-(O44)</f>
        <v>0</v>
      </c>
      <c r="Q44" s="6">
        <f>IF(O44=0,"",(N44)/(O44))</f>
        <v>0</v>
      </c>
      <c r="R44" s="4"/>
      <c r="S44" s="4"/>
      <c r="T44" s="5">
        <f>(R44)-(S44)</f>
        <v>0</v>
      </c>
      <c r="U44" s="6">
        <f>IF(S44=0,"",(R44)/(S44))</f>
        <v>0</v>
      </c>
      <c r="V44" s="4"/>
      <c r="W44" s="4"/>
      <c r="X44" s="5">
        <f>(V44)-(W44)</f>
        <v>0</v>
      </c>
      <c r="Y44" s="6">
        <f>IF(W44=0,"",(V44)/(W44))</f>
        <v>0</v>
      </c>
      <c r="Z44" s="4"/>
      <c r="AA44" s="4"/>
      <c r="AB44" s="5">
        <f>(Z44)-(AA44)</f>
        <v>0</v>
      </c>
      <c r="AC44" s="6">
        <f>IF(AA44=0,"",(Z44)/(AA44))</f>
        <v>0</v>
      </c>
      <c r="AD44" s="4"/>
      <c r="AE44" s="4"/>
      <c r="AF44" s="5">
        <f>(AD44)-(AE44)</f>
        <v>0</v>
      </c>
      <c r="AG44" s="6">
        <f>IF(AE44=0,"",(AD44)/(AE44))</f>
        <v>0</v>
      </c>
      <c r="AH44" s="5">
        <f>(((((((B44)+(F44))+(J44))+(N44))+(R44))+(V44))+(Z44))+(AD44)</f>
        <v>0</v>
      </c>
      <c r="AI44" s="5">
        <f>(((((((C44)+(G44))+(K44))+(O44))+(S44))+(W44))+(AA44))+(AE44)</f>
        <v>0</v>
      </c>
      <c r="AJ44" s="5">
        <f>(AH44)-(AI44)</f>
        <v>0</v>
      </c>
      <c r="AK44" s="6">
        <f>IF(AI44=0,"",(AH44)/(AI44))</f>
        <v>0</v>
      </c>
    </row>
    <row r="45" spans="1:37">
      <c r="A45" s="3" t="s">
        <v>54</v>
      </c>
      <c r="B45" s="5">
        <f>202.25</f>
        <v>0</v>
      </c>
      <c r="C45" s="5">
        <f>202.17</f>
        <v>0</v>
      </c>
      <c r="D45" s="5">
        <f>(B45)-(C45)</f>
        <v>0</v>
      </c>
      <c r="E45" s="6">
        <f>IF(C45=0,"",(B45)/(C45))</f>
        <v>0</v>
      </c>
      <c r="F45" s="5">
        <f>202.25</f>
        <v>0</v>
      </c>
      <c r="G45" s="5">
        <f>202.17</f>
        <v>0</v>
      </c>
      <c r="H45" s="5">
        <f>(F45)-(G45)</f>
        <v>0</v>
      </c>
      <c r="I45" s="6">
        <f>IF(G45=0,"",(F45)/(G45))</f>
        <v>0</v>
      </c>
      <c r="J45" s="5">
        <f>202.25</f>
        <v>0</v>
      </c>
      <c r="K45" s="5">
        <f>202.17</f>
        <v>0</v>
      </c>
      <c r="L45" s="5">
        <f>(J45)-(K45)</f>
        <v>0</v>
      </c>
      <c r="M45" s="6">
        <f>IF(K45=0,"",(J45)/(K45))</f>
        <v>0</v>
      </c>
      <c r="N45" s="5">
        <f>202.25</f>
        <v>0</v>
      </c>
      <c r="O45" s="5">
        <f>202.17</f>
        <v>0</v>
      </c>
      <c r="P45" s="5">
        <f>(N45)-(O45)</f>
        <v>0</v>
      </c>
      <c r="Q45" s="6">
        <f>IF(O45=0,"",(N45)/(O45))</f>
        <v>0</v>
      </c>
      <c r="R45" s="5">
        <f>254.66</f>
        <v>0</v>
      </c>
      <c r="S45" s="5">
        <f>202.17</f>
        <v>0</v>
      </c>
      <c r="T45" s="5">
        <f>(R45)-(S45)</f>
        <v>0</v>
      </c>
      <c r="U45" s="6">
        <f>IF(S45=0,"",(R45)/(S45))</f>
        <v>0</v>
      </c>
      <c r="V45" s="5">
        <f>210.98</f>
        <v>0</v>
      </c>
      <c r="W45" s="5">
        <f>202.17</f>
        <v>0</v>
      </c>
      <c r="X45" s="5">
        <f>(V45)-(W45)</f>
        <v>0</v>
      </c>
      <c r="Y45" s="6">
        <f>IF(W45=0,"",(V45)/(W45))</f>
        <v>0</v>
      </c>
      <c r="Z45" s="5">
        <f>210.98</f>
        <v>0</v>
      </c>
      <c r="AA45" s="5">
        <f>202.17</f>
        <v>0</v>
      </c>
      <c r="AB45" s="5">
        <f>(Z45)-(AA45)</f>
        <v>0</v>
      </c>
      <c r="AC45" s="6">
        <f>IF(AA45=0,"",(Z45)/(AA45))</f>
        <v>0</v>
      </c>
      <c r="AD45" s="5">
        <f>210.98</f>
        <v>0</v>
      </c>
      <c r="AE45" s="5">
        <f>202.17</f>
        <v>0</v>
      </c>
      <c r="AF45" s="5">
        <f>(AD45)-(AE45)</f>
        <v>0</v>
      </c>
      <c r="AG45" s="6">
        <f>IF(AE45=0,"",(AD45)/(AE45))</f>
        <v>0</v>
      </c>
      <c r="AH45" s="5">
        <f>(((((((B45)+(F45))+(J45))+(N45))+(R45))+(V45))+(Z45))+(AD45)</f>
        <v>0</v>
      </c>
      <c r="AI45" s="5">
        <f>(((((((C45)+(G45))+(K45))+(O45))+(S45))+(W45))+(AA45))+(AE45)</f>
        <v>0</v>
      </c>
      <c r="AJ45" s="5">
        <f>(AH45)-(AI45)</f>
        <v>0</v>
      </c>
      <c r="AK45" s="6">
        <f>IF(AI45=0,"",(AH45)/(AI45))</f>
        <v>0</v>
      </c>
    </row>
    <row r="46" spans="1:37">
      <c r="A46" s="3" t="s">
        <v>55</v>
      </c>
      <c r="B46" s="5">
        <f>108.9</f>
        <v>0</v>
      </c>
      <c r="C46" s="5">
        <f>108.92</f>
        <v>0</v>
      </c>
      <c r="D46" s="5">
        <f>(B46)-(C46)</f>
        <v>0</v>
      </c>
      <c r="E46" s="6">
        <f>IF(C46=0,"",(B46)/(C46))</f>
        <v>0</v>
      </c>
      <c r="F46" s="5">
        <f>108.9</f>
        <v>0</v>
      </c>
      <c r="G46" s="5">
        <f>108.92</f>
        <v>0</v>
      </c>
      <c r="H46" s="5">
        <f>(F46)-(G46)</f>
        <v>0</v>
      </c>
      <c r="I46" s="6">
        <f>IF(G46=0,"",(F46)/(G46))</f>
        <v>0</v>
      </c>
      <c r="J46" s="5">
        <f>108.9</f>
        <v>0</v>
      </c>
      <c r="K46" s="5">
        <f>108.92</f>
        <v>0</v>
      </c>
      <c r="L46" s="5">
        <f>(J46)-(K46)</f>
        <v>0</v>
      </c>
      <c r="M46" s="6">
        <f>IF(K46=0,"",(J46)/(K46))</f>
        <v>0</v>
      </c>
      <c r="N46" s="5">
        <f>108.9</f>
        <v>0</v>
      </c>
      <c r="O46" s="5">
        <f>108.92</f>
        <v>0</v>
      </c>
      <c r="P46" s="5">
        <f>(N46)-(O46)</f>
        <v>0</v>
      </c>
      <c r="Q46" s="6">
        <f>IF(O46=0,"",(N46)/(O46))</f>
        <v>0</v>
      </c>
      <c r="R46" s="5">
        <f>137.13</f>
        <v>0</v>
      </c>
      <c r="S46" s="5">
        <f>108.92</f>
        <v>0</v>
      </c>
      <c r="T46" s="5">
        <f>(R46)-(S46)</f>
        <v>0</v>
      </c>
      <c r="U46" s="6">
        <f>IF(S46=0,"",(R46)/(S46))</f>
        <v>0</v>
      </c>
      <c r="V46" s="5">
        <f>113.61</f>
        <v>0</v>
      </c>
      <c r="W46" s="5">
        <f>108.92</f>
        <v>0</v>
      </c>
      <c r="X46" s="5">
        <f>(V46)-(W46)</f>
        <v>0</v>
      </c>
      <c r="Y46" s="6">
        <f>IF(W46=0,"",(V46)/(W46))</f>
        <v>0</v>
      </c>
      <c r="Z46" s="5">
        <f>113.61</f>
        <v>0</v>
      </c>
      <c r="AA46" s="5">
        <f>108.92</f>
        <v>0</v>
      </c>
      <c r="AB46" s="5">
        <f>(Z46)-(AA46)</f>
        <v>0</v>
      </c>
      <c r="AC46" s="6">
        <f>IF(AA46=0,"",(Z46)/(AA46))</f>
        <v>0</v>
      </c>
      <c r="AD46" s="5">
        <f>113.61</f>
        <v>0</v>
      </c>
      <c r="AE46" s="5">
        <f>108.92</f>
        <v>0</v>
      </c>
      <c r="AF46" s="5">
        <f>(AD46)-(AE46)</f>
        <v>0</v>
      </c>
      <c r="AG46" s="6">
        <f>IF(AE46=0,"",(AD46)/(AE46))</f>
        <v>0</v>
      </c>
      <c r="AH46" s="5">
        <f>(((((((B46)+(F46))+(J46))+(N46))+(R46))+(V46))+(Z46))+(AD46)</f>
        <v>0</v>
      </c>
      <c r="AI46" s="5">
        <f>(((((((C46)+(G46))+(K46))+(O46))+(S46))+(W46))+(AA46))+(AE46)</f>
        <v>0</v>
      </c>
      <c r="AJ46" s="5">
        <f>(AH46)-(AI46)</f>
        <v>0</v>
      </c>
      <c r="AK46" s="6">
        <f>IF(AI46=0,"",(AH46)/(AI46))</f>
        <v>0</v>
      </c>
    </row>
    <row r="47" spans="1:37">
      <c r="A47" s="3" t="s">
        <v>56</v>
      </c>
      <c r="B47" s="5">
        <f>0</f>
        <v>0</v>
      </c>
      <c r="C47" s="4"/>
      <c r="D47" s="5">
        <f>(B47)-(C47)</f>
        <v>0</v>
      </c>
      <c r="E47" s="6">
        <f>IF(C47=0,"",(B47)/(C47))</f>
        <v>0</v>
      </c>
      <c r="F47" s="5">
        <f>0</f>
        <v>0</v>
      </c>
      <c r="G47" s="4"/>
      <c r="H47" s="5">
        <f>(F47)-(G47)</f>
        <v>0</v>
      </c>
      <c r="I47" s="6">
        <f>IF(G47=0,"",(F47)/(G47))</f>
        <v>0</v>
      </c>
      <c r="J47" s="5">
        <f>0</f>
        <v>0</v>
      </c>
      <c r="K47" s="4"/>
      <c r="L47" s="5">
        <f>(J47)-(K47)</f>
        <v>0</v>
      </c>
      <c r="M47" s="6">
        <f>IF(K47=0,"",(J47)/(K47))</f>
        <v>0</v>
      </c>
      <c r="N47" s="5">
        <f>0</f>
        <v>0</v>
      </c>
      <c r="O47" s="4"/>
      <c r="P47" s="5">
        <f>(N47)-(O47)</f>
        <v>0</v>
      </c>
      <c r="Q47" s="6">
        <f>IF(O47=0,"",(N47)/(O47))</f>
        <v>0</v>
      </c>
      <c r="R47" s="5">
        <f>0</f>
        <v>0</v>
      </c>
      <c r="S47" s="4"/>
      <c r="T47" s="5">
        <f>(R47)-(S47)</f>
        <v>0</v>
      </c>
      <c r="U47" s="6">
        <f>IF(S47=0,"",(R47)/(S47))</f>
        <v>0</v>
      </c>
      <c r="V47" s="5">
        <f>0</f>
        <v>0</v>
      </c>
      <c r="W47" s="4"/>
      <c r="X47" s="5">
        <f>(V47)-(W47)</f>
        <v>0</v>
      </c>
      <c r="Y47" s="6">
        <f>IF(W47=0,"",(V47)/(W47))</f>
        <v>0</v>
      </c>
      <c r="Z47" s="5">
        <f>0</f>
        <v>0</v>
      </c>
      <c r="AA47" s="4"/>
      <c r="AB47" s="5">
        <f>(Z47)-(AA47)</f>
        <v>0</v>
      </c>
      <c r="AC47" s="6">
        <f>IF(AA47=0,"",(Z47)/(AA47))</f>
        <v>0</v>
      </c>
      <c r="AD47" s="5">
        <f>0</f>
        <v>0</v>
      </c>
      <c r="AE47" s="4"/>
      <c r="AF47" s="5">
        <f>(AD47)-(AE47)</f>
        <v>0</v>
      </c>
      <c r="AG47" s="6">
        <f>IF(AE47=0,"",(AD47)/(AE47))</f>
        <v>0</v>
      </c>
      <c r="AH47" s="5">
        <f>(((((((B47)+(F47))+(J47))+(N47))+(R47))+(V47))+(Z47))+(AD47)</f>
        <v>0</v>
      </c>
      <c r="AI47" s="5">
        <f>(((((((C47)+(G47))+(K47))+(O47))+(S47))+(W47))+(AA47))+(AE47)</f>
        <v>0</v>
      </c>
      <c r="AJ47" s="5">
        <f>(AH47)-(AI47)</f>
        <v>0</v>
      </c>
      <c r="AK47" s="6">
        <f>IF(AI47=0,"",(AH47)/(AI47))</f>
        <v>0</v>
      </c>
    </row>
    <row r="48" spans="1:37">
      <c r="A48" s="3" t="s">
        <v>57</v>
      </c>
      <c r="B48" s="7">
        <f>(((B44)+(B45))+(B46))+(B47)</f>
        <v>0</v>
      </c>
      <c r="C48" s="7">
        <f>(((C44)+(C45))+(C46))+(C47)</f>
        <v>0</v>
      </c>
      <c r="D48" s="7">
        <f>(B48)-(C48)</f>
        <v>0</v>
      </c>
      <c r="E48" s="8">
        <f>IF(C48=0,"",(B48)/(C48))</f>
        <v>0</v>
      </c>
      <c r="F48" s="7">
        <f>(((F44)+(F45))+(F46))+(F47)</f>
        <v>0</v>
      </c>
      <c r="G48" s="7">
        <f>(((G44)+(G45))+(G46))+(G47)</f>
        <v>0</v>
      </c>
      <c r="H48" s="7">
        <f>(F48)-(G48)</f>
        <v>0</v>
      </c>
      <c r="I48" s="8">
        <f>IF(G48=0,"",(F48)/(G48))</f>
        <v>0</v>
      </c>
      <c r="J48" s="7">
        <f>(((J44)+(J45))+(J46))+(J47)</f>
        <v>0</v>
      </c>
      <c r="K48" s="7">
        <f>(((K44)+(K45))+(K46))+(K47)</f>
        <v>0</v>
      </c>
      <c r="L48" s="7">
        <f>(J48)-(K48)</f>
        <v>0</v>
      </c>
      <c r="M48" s="8">
        <f>IF(K48=0,"",(J48)/(K48))</f>
        <v>0</v>
      </c>
      <c r="N48" s="7">
        <f>(((N44)+(N45))+(N46))+(N47)</f>
        <v>0</v>
      </c>
      <c r="O48" s="7">
        <f>(((O44)+(O45))+(O46))+(O47)</f>
        <v>0</v>
      </c>
      <c r="P48" s="7">
        <f>(N48)-(O48)</f>
        <v>0</v>
      </c>
      <c r="Q48" s="8">
        <f>IF(O48=0,"",(N48)/(O48))</f>
        <v>0</v>
      </c>
      <c r="R48" s="7">
        <f>(((R44)+(R45))+(R46))+(R47)</f>
        <v>0</v>
      </c>
      <c r="S48" s="7">
        <f>(((S44)+(S45))+(S46))+(S47)</f>
        <v>0</v>
      </c>
      <c r="T48" s="7">
        <f>(R48)-(S48)</f>
        <v>0</v>
      </c>
      <c r="U48" s="8">
        <f>IF(S48=0,"",(R48)/(S48))</f>
        <v>0</v>
      </c>
      <c r="V48" s="7">
        <f>(((V44)+(V45))+(V46))+(V47)</f>
        <v>0</v>
      </c>
      <c r="W48" s="7">
        <f>(((W44)+(W45))+(W46))+(W47)</f>
        <v>0</v>
      </c>
      <c r="X48" s="7">
        <f>(V48)-(W48)</f>
        <v>0</v>
      </c>
      <c r="Y48" s="8">
        <f>IF(W48=0,"",(V48)/(W48))</f>
        <v>0</v>
      </c>
      <c r="Z48" s="7">
        <f>(((Z44)+(Z45))+(Z46))+(Z47)</f>
        <v>0</v>
      </c>
      <c r="AA48" s="7">
        <f>(((AA44)+(AA45))+(AA46))+(AA47)</f>
        <v>0</v>
      </c>
      <c r="AB48" s="7">
        <f>(Z48)-(AA48)</f>
        <v>0</v>
      </c>
      <c r="AC48" s="8">
        <f>IF(AA48=0,"",(Z48)/(AA48))</f>
        <v>0</v>
      </c>
      <c r="AD48" s="7">
        <f>(((AD44)+(AD45))+(AD46))+(AD47)</f>
        <v>0</v>
      </c>
      <c r="AE48" s="7">
        <f>(((AE44)+(AE45))+(AE46))+(AE47)</f>
        <v>0</v>
      </c>
      <c r="AF48" s="7">
        <f>(AD48)-(AE48)</f>
        <v>0</v>
      </c>
      <c r="AG48" s="8">
        <f>IF(AE48=0,"",(AD48)/(AE48))</f>
        <v>0</v>
      </c>
      <c r="AH48" s="7">
        <f>(((((((B48)+(F48))+(J48))+(N48))+(R48))+(V48))+(Z48))+(AD48)</f>
        <v>0</v>
      </c>
      <c r="AI48" s="7">
        <f>(((((((C48)+(G48))+(K48))+(O48))+(S48))+(W48))+(AA48))+(AE48)</f>
        <v>0</v>
      </c>
      <c r="AJ48" s="7">
        <f>(AH48)-(AI48)</f>
        <v>0</v>
      </c>
      <c r="AK48" s="8">
        <f>IF(AI48=0,"",(AH48)/(AI48))</f>
        <v>0</v>
      </c>
    </row>
    <row r="49" spans="1:37">
      <c r="A49" s="3" t="s">
        <v>58</v>
      </c>
      <c r="B49" s="4"/>
      <c r="C49" s="4"/>
      <c r="D49" s="5">
        <f>(B49)-(C49)</f>
        <v>0</v>
      </c>
      <c r="E49" s="6">
        <f>IF(C49=0,"",(B49)/(C49))</f>
        <v>0</v>
      </c>
      <c r="F49" s="4"/>
      <c r="G49" s="4"/>
      <c r="H49" s="5">
        <f>(F49)-(G49)</f>
        <v>0</v>
      </c>
      <c r="I49" s="6">
        <f>IF(G49=0,"",(F49)/(G49))</f>
        <v>0</v>
      </c>
      <c r="J49" s="4"/>
      <c r="K49" s="4"/>
      <c r="L49" s="5">
        <f>(J49)-(K49)</f>
        <v>0</v>
      </c>
      <c r="M49" s="6">
        <f>IF(K49=0,"",(J49)/(K49))</f>
        <v>0</v>
      </c>
      <c r="N49" s="4"/>
      <c r="O49" s="4"/>
      <c r="P49" s="5">
        <f>(N49)-(O49)</f>
        <v>0</v>
      </c>
      <c r="Q49" s="6">
        <f>IF(O49=0,"",(N49)/(O49))</f>
        <v>0</v>
      </c>
      <c r="R49" s="4"/>
      <c r="S49" s="4"/>
      <c r="T49" s="5">
        <f>(R49)-(S49)</f>
        <v>0</v>
      </c>
      <c r="U49" s="6">
        <f>IF(S49=0,"",(R49)/(S49))</f>
        <v>0</v>
      </c>
      <c r="V49" s="4"/>
      <c r="W49" s="4"/>
      <c r="X49" s="5">
        <f>(V49)-(W49)</f>
        <v>0</v>
      </c>
      <c r="Y49" s="6">
        <f>IF(W49=0,"",(V49)/(W49))</f>
        <v>0</v>
      </c>
      <c r="Z49" s="4"/>
      <c r="AA49" s="4"/>
      <c r="AB49" s="5">
        <f>(Z49)-(AA49)</f>
        <v>0</v>
      </c>
      <c r="AC49" s="6">
        <f>IF(AA49=0,"",(Z49)/(AA49))</f>
        <v>0</v>
      </c>
      <c r="AD49" s="4"/>
      <c r="AE49" s="4"/>
      <c r="AF49" s="5">
        <f>(AD49)-(AE49)</f>
        <v>0</v>
      </c>
      <c r="AG49" s="6">
        <f>IF(AE49=0,"",(AD49)/(AE49))</f>
        <v>0</v>
      </c>
      <c r="AH49" s="5">
        <f>(((((((B49)+(F49))+(J49))+(N49))+(R49))+(V49))+(Z49))+(AD49)</f>
        <v>0</v>
      </c>
      <c r="AI49" s="5">
        <f>(((((((C49)+(G49))+(K49))+(O49))+(S49))+(W49))+(AA49))+(AE49)</f>
        <v>0</v>
      </c>
      <c r="AJ49" s="5">
        <f>(AH49)-(AI49)</f>
        <v>0</v>
      </c>
      <c r="AK49" s="6">
        <f>IF(AI49=0,"",(AH49)/(AI49))</f>
        <v>0</v>
      </c>
    </row>
    <row r="50" spans="1:37">
      <c r="A50" s="3" t="s">
        <v>59</v>
      </c>
      <c r="B50" s="5">
        <f>812.77</f>
        <v>0</v>
      </c>
      <c r="C50" s="5">
        <f>745</f>
        <v>0</v>
      </c>
      <c r="D50" s="5">
        <f>(B50)-(C50)</f>
        <v>0</v>
      </c>
      <c r="E50" s="6">
        <f>IF(C50=0,"",(B50)/(C50))</f>
        <v>0</v>
      </c>
      <c r="F50" s="5">
        <f>561.44</f>
        <v>0</v>
      </c>
      <c r="G50" s="5">
        <f>745</f>
        <v>0</v>
      </c>
      <c r="H50" s="5">
        <f>(F50)-(G50)</f>
        <v>0</v>
      </c>
      <c r="I50" s="6">
        <f>IF(G50=0,"",(F50)/(G50))</f>
        <v>0</v>
      </c>
      <c r="J50" s="5">
        <f>698.53</f>
        <v>0</v>
      </c>
      <c r="K50" s="5">
        <f>745</f>
        <v>0</v>
      </c>
      <c r="L50" s="5">
        <f>(J50)-(K50)</f>
        <v>0</v>
      </c>
      <c r="M50" s="6">
        <f>IF(K50=0,"",(J50)/(K50))</f>
        <v>0</v>
      </c>
      <c r="N50" s="5">
        <f>730.52</f>
        <v>0</v>
      </c>
      <c r="O50" s="5">
        <f>745</f>
        <v>0</v>
      </c>
      <c r="P50" s="5">
        <f>(N50)-(O50)</f>
        <v>0</v>
      </c>
      <c r="Q50" s="6">
        <f>IF(O50=0,"",(N50)/(O50))</f>
        <v>0</v>
      </c>
      <c r="R50" s="5">
        <f>629.99</f>
        <v>0</v>
      </c>
      <c r="S50" s="5">
        <f>745</f>
        <v>0</v>
      </c>
      <c r="T50" s="5">
        <f>(R50)-(S50)</f>
        <v>0</v>
      </c>
      <c r="U50" s="6">
        <f>IF(S50=0,"",(R50)/(S50))</f>
        <v>0</v>
      </c>
      <c r="V50" s="5">
        <f>848.72</f>
        <v>0</v>
      </c>
      <c r="W50" s="5">
        <f>745</f>
        <v>0</v>
      </c>
      <c r="X50" s="5">
        <f>(V50)-(W50)</f>
        <v>0</v>
      </c>
      <c r="Y50" s="6">
        <f>IF(W50=0,"",(V50)/(W50))</f>
        <v>0</v>
      </c>
      <c r="Z50" s="5">
        <f>675.68</f>
        <v>0</v>
      </c>
      <c r="AA50" s="5">
        <f>745</f>
        <v>0</v>
      </c>
      <c r="AB50" s="5">
        <f>(Z50)-(AA50)</f>
        <v>0</v>
      </c>
      <c r="AC50" s="6">
        <f>IF(AA50=0,"",(Z50)/(AA50))</f>
        <v>0</v>
      </c>
      <c r="AD50" s="5">
        <f>885.88</f>
        <v>0</v>
      </c>
      <c r="AE50" s="5">
        <f>745</f>
        <v>0</v>
      </c>
      <c r="AF50" s="5">
        <f>(AD50)-(AE50)</f>
        <v>0</v>
      </c>
      <c r="AG50" s="6">
        <f>IF(AE50=0,"",(AD50)/(AE50))</f>
        <v>0</v>
      </c>
      <c r="AH50" s="5">
        <f>(((((((B50)+(F50))+(J50))+(N50))+(R50))+(V50))+(Z50))+(AD50)</f>
        <v>0</v>
      </c>
      <c r="AI50" s="5">
        <f>(((((((C50)+(G50))+(K50))+(O50))+(S50))+(W50))+(AA50))+(AE50)</f>
        <v>0</v>
      </c>
      <c r="AJ50" s="5">
        <f>(AH50)-(AI50)</f>
        <v>0</v>
      </c>
      <c r="AK50" s="6">
        <f>IF(AI50=0,"",(AH50)/(AI50))</f>
        <v>0</v>
      </c>
    </row>
    <row r="51" spans="1:37">
      <c r="A51" s="3" t="s">
        <v>60</v>
      </c>
      <c r="B51" s="5">
        <f>437.64</f>
        <v>0</v>
      </c>
      <c r="C51" s="5">
        <f>401.17</f>
        <v>0</v>
      </c>
      <c r="D51" s="5">
        <f>(B51)-(C51)</f>
        <v>0</v>
      </c>
      <c r="E51" s="6">
        <f>IF(C51=0,"",(B51)/(C51))</f>
        <v>0</v>
      </c>
      <c r="F51" s="5">
        <f>302.32</f>
        <v>0</v>
      </c>
      <c r="G51" s="5">
        <f>401.17</f>
        <v>0</v>
      </c>
      <c r="H51" s="5">
        <f>(F51)-(G51)</f>
        <v>0</v>
      </c>
      <c r="I51" s="6">
        <f>IF(G51=0,"",(F51)/(G51))</f>
        <v>0</v>
      </c>
      <c r="J51" s="5">
        <f>376.13</f>
        <v>0</v>
      </c>
      <c r="K51" s="5">
        <f>401.17</f>
        <v>0</v>
      </c>
      <c r="L51" s="5">
        <f>(J51)-(K51)</f>
        <v>0</v>
      </c>
      <c r="M51" s="6">
        <f>IF(K51=0,"",(J51)/(K51))</f>
        <v>0</v>
      </c>
      <c r="N51" s="5">
        <f>393.35</f>
        <v>0</v>
      </c>
      <c r="O51" s="5">
        <f>401.17</f>
        <v>0</v>
      </c>
      <c r="P51" s="5">
        <f>(N51)-(O51)</f>
        <v>0</v>
      </c>
      <c r="Q51" s="6">
        <f>IF(O51=0,"",(N51)/(O51))</f>
        <v>0</v>
      </c>
      <c r="R51" s="5">
        <f>339.22</f>
        <v>0</v>
      </c>
      <c r="S51" s="5">
        <f>401.17</f>
        <v>0</v>
      </c>
      <c r="T51" s="5">
        <f>(R51)-(S51)</f>
        <v>0</v>
      </c>
      <c r="U51" s="6">
        <f>IF(S51=0,"",(R51)/(S51))</f>
        <v>0</v>
      </c>
      <c r="V51" s="5">
        <f>457</f>
        <v>0</v>
      </c>
      <c r="W51" s="5">
        <f>401.17</f>
        <v>0</v>
      </c>
      <c r="X51" s="5">
        <f>(V51)-(W51)</f>
        <v>0</v>
      </c>
      <c r="Y51" s="6">
        <f>IF(W51=0,"",(V51)/(W51))</f>
        <v>0</v>
      </c>
      <c r="Z51" s="5">
        <f>363.83</f>
        <v>0</v>
      </c>
      <c r="AA51" s="5">
        <f>401.17</f>
        <v>0</v>
      </c>
      <c r="AB51" s="5">
        <f>(Z51)-(AA51)</f>
        <v>0</v>
      </c>
      <c r="AC51" s="6">
        <f>IF(AA51=0,"",(Z51)/(AA51))</f>
        <v>0</v>
      </c>
      <c r="AD51" s="5">
        <f>477.01</f>
        <v>0</v>
      </c>
      <c r="AE51" s="5">
        <f>401.17</f>
        <v>0</v>
      </c>
      <c r="AF51" s="5">
        <f>(AD51)-(AE51)</f>
        <v>0</v>
      </c>
      <c r="AG51" s="6">
        <f>IF(AE51=0,"",(AD51)/(AE51))</f>
        <v>0</v>
      </c>
      <c r="AH51" s="5">
        <f>(((((((B51)+(F51))+(J51))+(N51))+(R51))+(V51))+(Z51))+(AD51)</f>
        <v>0</v>
      </c>
      <c r="AI51" s="5">
        <f>(((((((C51)+(G51))+(K51))+(O51))+(S51))+(W51))+(AA51))+(AE51)</f>
        <v>0</v>
      </c>
      <c r="AJ51" s="5">
        <f>(AH51)-(AI51)</f>
        <v>0</v>
      </c>
      <c r="AK51" s="6">
        <f>IF(AI51=0,"",(AH51)/(AI51))</f>
        <v>0</v>
      </c>
    </row>
    <row r="52" spans="1:37">
      <c r="A52" s="3" t="s">
        <v>61</v>
      </c>
      <c r="B52" s="5">
        <f>0</f>
        <v>0</v>
      </c>
      <c r="C52" s="4"/>
      <c r="D52" s="5">
        <f>(B52)-(C52)</f>
        <v>0</v>
      </c>
      <c r="E52" s="6">
        <f>IF(C52=0,"",(B52)/(C52))</f>
        <v>0</v>
      </c>
      <c r="F52" s="5">
        <f>0</f>
        <v>0</v>
      </c>
      <c r="G52" s="4"/>
      <c r="H52" s="5">
        <f>(F52)-(G52)</f>
        <v>0</v>
      </c>
      <c r="I52" s="6">
        <f>IF(G52=0,"",(F52)/(G52))</f>
        <v>0</v>
      </c>
      <c r="J52" s="5">
        <f>0</f>
        <v>0</v>
      </c>
      <c r="K52" s="4"/>
      <c r="L52" s="5">
        <f>(J52)-(K52)</f>
        <v>0</v>
      </c>
      <c r="M52" s="6">
        <f>IF(K52=0,"",(J52)/(K52))</f>
        <v>0</v>
      </c>
      <c r="N52" s="5">
        <f>0</f>
        <v>0</v>
      </c>
      <c r="O52" s="4"/>
      <c r="P52" s="5">
        <f>(N52)-(O52)</f>
        <v>0</v>
      </c>
      <c r="Q52" s="6">
        <f>IF(O52=0,"",(N52)/(O52))</f>
        <v>0</v>
      </c>
      <c r="R52" s="5">
        <f>0</f>
        <v>0</v>
      </c>
      <c r="S52" s="4"/>
      <c r="T52" s="5">
        <f>(R52)-(S52)</f>
        <v>0</v>
      </c>
      <c r="U52" s="6">
        <f>IF(S52=0,"",(R52)/(S52))</f>
        <v>0</v>
      </c>
      <c r="V52" s="5">
        <f>0</f>
        <v>0</v>
      </c>
      <c r="W52" s="4"/>
      <c r="X52" s="5">
        <f>(V52)-(W52)</f>
        <v>0</v>
      </c>
      <c r="Y52" s="6">
        <f>IF(W52=0,"",(V52)/(W52))</f>
        <v>0</v>
      </c>
      <c r="Z52" s="5">
        <f>0</f>
        <v>0</v>
      </c>
      <c r="AA52" s="4"/>
      <c r="AB52" s="5">
        <f>(Z52)-(AA52)</f>
        <v>0</v>
      </c>
      <c r="AC52" s="6">
        <f>IF(AA52=0,"",(Z52)/(AA52))</f>
        <v>0</v>
      </c>
      <c r="AD52" s="5">
        <f>0</f>
        <v>0</v>
      </c>
      <c r="AE52" s="4"/>
      <c r="AF52" s="5">
        <f>(AD52)-(AE52)</f>
        <v>0</v>
      </c>
      <c r="AG52" s="6">
        <f>IF(AE52=0,"",(AD52)/(AE52))</f>
        <v>0</v>
      </c>
      <c r="AH52" s="5">
        <f>(((((((B52)+(F52))+(J52))+(N52))+(R52))+(V52))+(Z52))+(AD52)</f>
        <v>0</v>
      </c>
      <c r="AI52" s="5">
        <f>(((((((C52)+(G52))+(K52))+(O52))+(S52))+(W52))+(AA52))+(AE52)</f>
        <v>0</v>
      </c>
      <c r="AJ52" s="5">
        <f>(AH52)-(AI52)</f>
        <v>0</v>
      </c>
      <c r="AK52" s="6">
        <f>IF(AI52=0,"",(AH52)/(AI52))</f>
        <v>0</v>
      </c>
    </row>
    <row r="53" spans="1:37">
      <c r="A53" s="3" t="s">
        <v>62</v>
      </c>
      <c r="B53" s="7">
        <f>(((B49)+(B50))+(B51))+(B52)</f>
        <v>0</v>
      </c>
      <c r="C53" s="7">
        <f>(((C49)+(C50))+(C51))+(C52)</f>
        <v>0</v>
      </c>
      <c r="D53" s="7">
        <f>(B53)-(C53)</f>
        <v>0</v>
      </c>
      <c r="E53" s="8">
        <f>IF(C53=0,"",(B53)/(C53))</f>
        <v>0</v>
      </c>
      <c r="F53" s="7">
        <f>(((F49)+(F50))+(F51))+(F52)</f>
        <v>0</v>
      </c>
      <c r="G53" s="7">
        <f>(((G49)+(G50))+(G51))+(G52)</f>
        <v>0</v>
      </c>
      <c r="H53" s="7">
        <f>(F53)-(G53)</f>
        <v>0</v>
      </c>
      <c r="I53" s="8">
        <f>IF(G53=0,"",(F53)/(G53))</f>
        <v>0</v>
      </c>
      <c r="J53" s="7">
        <f>(((J49)+(J50))+(J51))+(J52)</f>
        <v>0</v>
      </c>
      <c r="K53" s="7">
        <f>(((K49)+(K50))+(K51))+(K52)</f>
        <v>0</v>
      </c>
      <c r="L53" s="7">
        <f>(J53)-(K53)</f>
        <v>0</v>
      </c>
      <c r="M53" s="8">
        <f>IF(K53=0,"",(J53)/(K53))</f>
        <v>0</v>
      </c>
      <c r="N53" s="7">
        <f>(((N49)+(N50))+(N51))+(N52)</f>
        <v>0</v>
      </c>
      <c r="O53" s="7">
        <f>(((O49)+(O50))+(O51))+(O52)</f>
        <v>0</v>
      </c>
      <c r="P53" s="7">
        <f>(N53)-(O53)</f>
        <v>0</v>
      </c>
      <c r="Q53" s="8">
        <f>IF(O53=0,"",(N53)/(O53))</f>
        <v>0</v>
      </c>
      <c r="R53" s="7">
        <f>(((R49)+(R50))+(R51))+(R52)</f>
        <v>0</v>
      </c>
      <c r="S53" s="7">
        <f>(((S49)+(S50))+(S51))+(S52)</f>
        <v>0</v>
      </c>
      <c r="T53" s="7">
        <f>(R53)-(S53)</f>
        <v>0</v>
      </c>
      <c r="U53" s="8">
        <f>IF(S53=0,"",(R53)/(S53))</f>
        <v>0</v>
      </c>
      <c r="V53" s="7">
        <f>(((V49)+(V50))+(V51))+(V52)</f>
        <v>0</v>
      </c>
      <c r="W53" s="7">
        <f>(((W49)+(W50))+(W51))+(W52)</f>
        <v>0</v>
      </c>
      <c r="X53" s="7">
        <f>(V53)-(W53)</f>
        <v>0</v>
      </c>
      <c r="Y53" s="8">
        <f>IF(W53=0,"",(V53)/(W53))</f>
        <v>0</v>
      </c>
      <c r="Z53" s="7">
        <f>(((Z49)+(Z50))+(Z51))+(Z52)</f>
        <v>0</v>
      </c>
      <c r="AA53" s="7">
        <f>(((AA49)+(AA50))+(AA51))+(AA52)</f>
        <v>0</v>
      </c>
      <c r="AB53" s="7">
        <f>(Z53)-(AA53)</f>
        <v>0</v>
      </c>
      <c r="AC53" s="8">
        <f>IF(AA53=0,"",(Z53)/(AA53))</f>
        <v>0</v>
      </c>
      <c r="AD53" s="7">
        <f>(((AD49)+(AD50))+(AD51))+(AD52)</f>
        <v>0</v>
      </c>
      <c r="AE53" s="7">
        <f>(((AE49)+(AE50))+(AE51))+(AE52)</f>
        <v>0</v>
      </c>
      <c r="AF53" s="7">
        <f>(AD53)-(AE53)</f>
        <v>0</v>
      </c>
      <c r="AG53" s="8">
        <f>IF(AE53=0,"",(AD53)/(AE53))</f>
        <v>0</v>
      </c>
      <c r="AH53" s="7">
        <f>(((((((B53)+(F53))+(J53))+(N53))+(R53))+(V53))+(Z53))+(AD53)</f>
        <v>0</v>
      </c>
      <c r="AI53" s="7">
        <f>(((((((C53)+(G53))+(K53))+(O53))+(S53))+(W53))+(AA53))+(AE53)</f>
        <v>0</v>
      </c>
      <c r="AJ53" s="7">
        <f>(AH53)-(AI53)</f>
        <v>0</v>
      </c>
      <c r="AK53" s="8">
        <f>IF(AI53=0,"",(AH53)/(AI53))</f>
        <v>0</v>
      </c>
    </row>
    <row r="54" spans="1:37">
      <c r="A54" s="3" t="s">
        <v>63</v>
      </c>
      <c r="B54" s="4"/>
      <c r="C54" s="4"/>
      <c r="D54" s="5">
        <f>(B54)-(C54)</f>
        <v>0</v>
      </c>
      <c r="E54" s="6">
        <f>IF(C54=0,"",(B54)/(C54))</f>
        <v>0</v>
      </c>
      <c r="F54" s="4"/>
      <c r="G54" s="4"/>
      <c r="H54" s="5">
        <f>(F54)-(G54)</f>
        <v>0</v>
      </c>
      <c r="I54" s="6">
        <f>IF(G54=0,"",(F54)/(G54))</f>
        <v>0</v>
      </c>
      <c r="J54" s="4"/>
      <c r="K54" s="4"/>
      <c r="L54" s="5">
        <f>(J54)-(K54)</f>
        <v>0</v>
      </c>
      <c r="M54" s="6">
        <f>IF(K54=0,"",(J54)/(K54))</f>
        <v>0</v>
      </c>
      <c r="N54" s="4"/>
      <c r="O54" s="4"/>
      <c r="P54" s="5">
        <f>(N54)-(O54)</f>
        <v>0</v>
      </c>
      <c r="Q54" s="6">
        <f>IF(O54=0,"",(N54)/(O54))</f>
        <v>0</v>
      </c>
      <c r="R54" s="4"/>
      <c r="S54" s="4"/>
      <c r="T54" s="5">
        <f>(R54)-(S54)</f>
        <v>0</v>
      </c>
      <c r="U54" s="6">
        <f>IF(S54=0,"",(R54)/(S54))</f>
        <v>0</v>
      </c>
      <c r="V54" s="4"/>
      <c r="W54" s="4"/>
      <c r="X54" s="5">
        <f>(V54)-(W54)</f>
        <v>0</v>
      </c>
      <c r="Y54" s="6">
        <f>IF(W54=0,"",(V54)/(W54))</f>
        <v>0</v>
      </c>
      <c r="Z54" s="4"/>
      <c r="AA54" s="4"/>
      <c r="AB54" s="5">
        <f>(Z54)-(AA54)</f>
        <v>0</v>
      </c>
      <c r="AC54" s="6">
        <f>IF(AA54=0,"",(Z54)/(AA54))</f>
        <v>0</v>
      </c>
      <c r="AD54" s="4"/>
      <c r="AE54" s="4"/>
      <c r="AF54" s="5">
        <f>(AD54)-(AE54)</f>
        <v>0</v>
      </c>
      <c r="AG54" s="6">
        <f>IF(AE54=0,"",(AD54)/(AE54))</f>
        <v>0</v>
      </c>
      <c r="AH54" s="5">
        <f>(((((((B54)+(F54))+(J54))+(N54))+(R54))+(V54))+(Z54))+(AD54)</f>
        <v>0</v>
      </c>
      <c r="AI54" s="5">
        <f>(((((((C54)+(G54))+(K54))+(O54))+(S54))+(W54))+(AA54))+(AE54)</f>
        <v>0</v>
      </c>
      <c r="AJ54" s="5">
        <f>(AH54)-(AI54)</f>
        <v>0</v>
      </c>
      <c r="AK54" s="6">
        <f>IF(AI54=0,"",(AH54)/(AI54))</f>
        <v>0</v>
      </c>
    </row>
    <row r="55" spans="1:37">
      <c r="A55" s="3" t="s">
        <v>64</v>
      </c>
      <c r="B55" s="5">
        <f>0</f>
        <v>0</v>
      </c>
      <c r="C55" s="4"/>
      <c r="D55" s="5">
        <f>(B55)-(C55)</f>
        <v>0</v>
      </c>
      <c r="E55" s="6">
        <f>IF(C55=0,"",(B55)/(C55))</f>
        <v>0</v>
      </c>
      <c r="F55" s="5">
        <f>0</f>
        <v>0</v>
      </c>
      <c r="G55" s="4"/>
      <c r="H55" s="5">
        <f>(F55)-(G55)</f>
        <v>0</v>
      </c>
      <c r="I55" s="6">
        <f>IF(G55=0,"",(F55)/(G55))</f>
        <v>0</v>
      </c>
      <c r="J55" s="5">
        <f>0</f>
        <v>0</v>
      </c>
      <c r="K55" s="4"/>
      <c r="L55" s="5">
        <f>(J55)-(K55)</f>
        <v>0</v>
      </c>
      <c r="M55" s="6">
        <f>IF(K55=0,"",(J55)/(K55))</f>
        <v>0</v>
      </c>
      <c r="N55" s="5">
        <f>0</f>
        <v>0</v>
      </c>
      <c r="O55" s="4"/>
      <c r="P55" s="5">
        <f>(N55)-(O55)</f>
        <v>0</v>
      </c>
      <c r="Q55" s="6">
        <f>IF(O55=0,"",(N55)/(O55))</f>
        <v>0</v>
      </c>
      <c r="R55" s="5">
        <f>0</f>
        <v>0</v>
      </c>
      <c r="S55" s="4"/>
      <c r="T55" s="5">
        <f>(R55)-(S55)</f>
        <v>0</v>
      </c>
      <c r="U55" s="6">
        <f>IF(S55=0,"",(R55)/(S55))</f>
        <v>0</v>
      </c>
      <c r="V55" s="5">
        <f>0</f>
        <v>0</v>
      </c>
      <c r="W55" s="4"/>
      <c r="X55" s="5">
        <f>(V55)-(W55)</f>
        <v>0</v>
      </c>
      <c r="Y55" s="6">
        <f>IF(W55=0,"",(V55)/(W55))</f>
        <v>0</v>
      </c>
      <c r="Z55" s="5">
        <f>0</f>
        <v>0</v>
      </c>
      <c r="AA55" s="4"/>
      <c r="AB55" s="5">
        <f>(Z55)-(AA55)</f>
        <v>0</v>
      </c>
      <c r="AC55" s="6">
        <f>IF(AA55=0,"",(Z55)/(AA55))</f>
        <v>0</v>
      </c>
      <c r="AD55" s="5">
        <f>0</f>
        <v>0</v>
      </c>
      <c r="AE55" s="4"/>
      <c r="AF55" s="5">
        <f>(AD55)-(AE55)</f>
        <v>0</v>
      </c>
      <c r="AG55" s="6">
        <f>IF(AE55=0,"",(AD55)/(AE55))</f>
        <v>0</v>
      </c>
      <c r="AH55" s="5">
        <f>(((((((B55)+(F55))+(J55))+(N55))+(R55))+(V55))+(Z55))+(AD55)</f>
        <v>0</v>
      </c>
      <c r="AI55" s="5">
        <f>(((((((C55)+(G55))+(K55))+(O55))+(S55))+(W55))+(AA55))+(AE55)</f>
        <v>0</v>
      </c>
      <c r="AJ55" s="5">
        <f>(AH55)-(AI55)</f>
        <v>0</v>
      </c>
      <c r="AK55" s="6">
        <f>IF(AI55=0,"",(AH55)/(AI55))</f>
        <v>0</v>
      </c>
    </row>
    <row r="56" spans="1:37">
      <c r="A56" s="3" t="s">
        <v>65</v>
      </c>
      <c r="B56" s="7">
        <f>(B54)+(B55)</f>
        <v>0</v>
      </c>
      <c r="C56" s="7">
        <f>(C54)+(C55)</f>
        <v>0</v>
      </c>
      <c r="D56" s="7">
        <f>(B56)-(C56)</f>
        <v>0</v>
      </c>
      <c r="E56" s="8">
        <f>IF(C56=0,"",(B56)/(C56))</f>
        <v>0</v>
      </c>
      <c r="F56" s="7">
        <f>(F54)+(F55)</f>
        <v>0</v>
      </c>
      <c r="G56" s="7">
        <f>(G54)+(G55)</f>
        <v>0</v>
      </c>
      <c r="H56" s="7">
        <f>(F56)-(G56)</f>
        <v>0</v>
      </c>
      <c r="I56" s="8">
        <f>IF(G56=0,"",(F56)/(G56))</f>
        <v>0</v>
      </c>
      <c r="J56" s="7">
        <f>(J54)+(J55)</f>
        <v>0</v>
      </c>
      <c r="K56" s="7">
        <f>(K54)+(K55)</f>
        <v>0</v>
      </c>
      <c r="L56" s="7">
        <f>(J56)-(K56)</f>
        <v>0</v>
      </c>
      <c r="M56" s="8">
        <f>IF(K56=0,"",(J56)/(K56))</f>
        <v>0</v>
      </c>
      <c r="N56" s="7">
        <f>(N54)+(N55)</f>
        <v>0</v>
      </c>
      <c r="O56" s="7">
        <f>(O54)+(O55)</f>
        <v>0</v>
      </c>
      <c r="P56" s="7">
        <f>(N56)-(O56)</f>
        <v>0</v>
      </c>
      <c r="Q56" s="8">
        <f>IF(O56=0,"",(N56)/(O56))</f>
        <v>0</v>
      </c>
      <c r="R56" s="7">
        <f>(R54)+(R55)</f>
        <v>0</v>
      </c>
      <c r="S56" s="7">
        <f>(S54)+(S55)</f>
        <v>0</v>
      </c>
      <c r="T56" s="7">
        <f>(R56)-(S56)</f>
        <v>0</v>
      </c>
      <c r="U56" s="8">
        <f>IF(S56=0,"",(R56)/(S56))</f>
        <v>0</v>
      </c>
      <c r="V56" s="7">
        <f>(V54)+(V55)</f>
        <v>0</v>
      </c>
      <c r="W56" s="7">
        <f>(W54)+(W55)</f>
        <v>0</v>
      </c>
      <c r="X56" s="7">
        <f>(V56)-(W56)</f>
        <v>0</v>
      </c>
      <c r="Y56" s="8">
        <f>IF(W56=0,"",(V56)/(W56))</f>
        <v>0</v>
      </c>
      <c r="Z56" s="7">
        <f>(Z54)+(Z55)</f>
        <v>0</v>
      </c>
      <c r="AA56" s="7">
        <f>(AA54)+(AA55)</f>
        <v>0</v>
      </c>
      <c r="AB56" s="7">
        <f>(Z56)-(AA56)</f>
        <v>0</v>
      </c>
      <c r="AC56" s="8">
        <f>IF(AA56=0,"",(Z56)/(AA56))</f>
        <v>0</v>
      </c>
      <c r="AD56" s="7">
        <f>(AD54)+(AD55)</f>
        <v>0</v>
      </c>
      <c r="AE56" s="7">
        <f>(AE54)+(AE55)</f>
        <v>0</v>
      </c>
      <c r="AF56" s="7">
        <f>(AD56)-(AE56)</f>
        <v>0</v>
      </c>
      <c r="AG56" s="8">
        <f>IF(AE56=0,"",(AD56)/(AE56))</f>
        <v>0</v>
      </c>
      <c r="AH56" s="7">
        <f>(((((((B56)+(F56))+(J56))+(N56))+(R56))+(V56))+(Z56))+(AD56)</f>
        <v>0</v>
      </c>
      <c r="AI56" s="7">
        <f>(((((((C56)+(G56))+(K56))+(O56))+(S56))+(W56))+(AA56))+(AE56)</f>
        <v>0</v>
      </c>
      <c r="AJ56" s="7">
        <f>(AH56)-(AI56)</f>
        <v>0</v>
      </c>
      <c r="AK56" s="8">
        <f>IF(AI56=0,"",(AH56)/(AI56))</f>
        <v>0</v>
      </c>
    </row>
    <row r="57" spans="1:37">
      <c r="A57" s="3" t="s">
        <v>66</v>
      </c>
      <c r="B57" s="4"/>
      <c r="C57" s="4"/>
      <c r="D57" s="5">
        <f>(B57)-(C57)</f>
        <v>0</v>
      </c>
      <c r="E57" s="6">
        <f>IF(C57=0,"",(B57)/(C57))</f>
        <v>0</v>
      </c>
      <c r="F57" s="4"/>
      <c r="G57" s="4"/>
      <c r="H57" s="5">
        <f>(F57)-(G57)</f>
        <v>0</v>
      </c>
      <c r="I57" s="6">
        <f>IF(G57=0,"",(F57)/(G57))</f>
        <v>0</v>
      </c>
      <c r="J57" s="4"/>
      <c r="K57" s="4"/>
      <c r="L57" s="5">
        <f>(J57)-(K57)</f>
        <v>0</v>
      </c>
      <c r="M57" s="6">
        <f>IF(K57=0,"",(J57)/(K57))</f>
        <v>0</v>
      </c>
      <c r="N57" s="4"/>
      <c r="O57" s="4"/>
      <c r="P57" s="5">
        <f>(N57)-(O57)</f>
        <v>0</v>
      </c>
      <c r="Q57" s="6">
        <f>IF(O57=0,"",(N57)/(O57))</f>
        <v>0</v>
      </c>
      <c r="R57" s="4"/>
      <c r="S57" s="4"/>
      <c r="T57" s="5">
        <f>(R57)-(S57)</f>
        <v>0</v>
      </c>
      <c r="U57" s="6">
        <f>IF(S57=0,"",(R57)/(S57))</f>
        <v>0</v>
      </c>
      <c r="V57" s="4"/>
      <c r="W57" s="4"/>
      <c r="X57" s="5">
        <f>(V57)-(W57)</f>
        <v>0</v>
      </c>
      <c r="Y57" s="6">
        <f>IF(W57=0,"",(V57)/(W57))</f>
        <v>0</v>
      </c>
      <c r="Z57" s="4"/>
      <c r="AA57" s="4"/>
      <c r="AB57" s="5">
        <f>(Z57)-(AA57)</f>
        <v>0</v>
      </c>
      <c r="AC57" s="6">
        <f>IF(AA57=0,"",(Z57)/(AA57))</f>
        <v>0</v>
      </c>
      <c r="AD57" s="4"/>
      <c r="AE57" s="4"/>
      <c r="AF57" s="5">
        <f>(AD57)-(AE57)</f>
        <v>0</v>
      </c>
      <c r="AG57" s="6">
        <f>IF(AE57=0,"",(AD57)/(AE57))</f>
        <v>0</v>
      </c>
      <c r="AH57" s="5">
        <f>(((((((B57)+(F57))+(J57))+(N57))+(R57))+(V57))+(Z57))+(AD57)</f>
        <v>0</v>
      </c>
      <c r="AI57" s="5">
        <f>(((((((C57)+(G57))+(K57))+(O57))+(S57))+(W57))+(AA57))+(AE57)</f>
        <v>0</v>
      </c>
      <c r="AJ57" s="5">
        <f>(AH57)-(AI57)</f>
        <v>0</v>
      </c>
      <c r="AK57" s="6">
        <f>IF(AI57=0,"",(AH57)/(AI57))</f>
        <v>0</v>
      </c>
    </row>
    <row r="58" spans="1:37">
      <c r="A58" s="3" t="s">
        <v>67</v>
      </c>
      <c r="B58" s="5">
        <f>256.44</f>
        <v>0</v>
      </c>
      <c r="C58" s="5">
        <f>244.07</f>
        <v>0</v>
      </c>
      <c r="D58" s="5">
        <f>(B58)-(C58)</f>
        <v>0</v>
      </c>
      <c r="E58" s="6">
        <f>IF(C58=0,"",(B58)/(C58))</f>
        <v>0</v>
      </c>
      <c r="F58" s="5">
        <f>187.16</f>
        <v>0</v>
      </c>
      <c r="G58" s="5">
        <f>244.07</f>
        <v>0</v>
      </c>
      <c r="H58" s="5">
        <f>(F58)-(G58)</f>
        <v>0</v>
      </c>
      <c r="I58" s="6">
        <f>IF(G58=0,"",(F58)/(G58))</f>
        <v>0</v>
      </c>
      <c r="J58" s="5">
        <f>337.95</f>
        <v>0</v>
      </c>
      <c r="K58" s="5">
        <f>244.07</f>
        <v>0</v>
      </c>
      <c r="L58" s="5">
        <f>(J58)-(K58)</f>
        <v>0</v>
      </c>
      <c r="M58" s="6">
        <f>IF(K58=0,"",(J58)/(K58))</f>
        <v>0</v>
      </c>
      <c r="N58" s="5">
        <f>225.3</f>
        <v>0</v>
      </c>
      <c r="O58" s="5">
        <f>244.07</f>
        <v>0</v>
      </c>
      <c r="P58" s="5">
        <f>(N58)-(O58)</f>
        <v>0</v>
      </c>
      <c r="Q58" s="6">
        <f>IF(O58=0,"",(N58)/(O58))</f>
        <v>0</v>
      </c>
      <c r="R58" s="5">
        <f>225.3</f>
        <v>0</v>
      </c>
      <c r="S58" s="5">
        <f>244.07</f>
        <v>0</v>
      </c>
      <c r="T58" s="5">
        <f>(R58)-(S58)</f>
        <v>0</v>
      </c>
      <c r="U58" s="6">
        <f>IF(S58=0,"",(R58)/(S58))</f>
        <v>0</v>
      </c>
      <c r="V58" s="5">
        <f>225.3</f>
        <v>0</v>
      </c>
      <c r="W58" s="5">
        <f>244.07</f>
        <v>0</v>
      </c>
      <c r="X58" s="5">
        <f>(V58)-(W58)</f>
        <v>0</v>
      </c>
      <c r="Y58" s="6">
        <f>IF(W58=0,"",(V58)/(W58))</f>
        <v>0</v>
      </c>
      <c r="Z58" s="5">
        <f>225.3</f>
        <v>0</v>
      </c>
      <c r="AA58" s="5">
        <f>244.07</f>
        <v>0</v>
      </c>
      <c r="AB58" s="5">
        <f>(Z58)-(AA58)</f>
        <v>0</v>
      </c>
      <c r="AC58" s="6">
        <f>IF(AA58=0,"",(Z58)/(AA58))</f>
        <v>0</v>
      </c>
      <c r="AD58" s="5">
        <f>225.3</f>
        <v>0</v>
      </c>
      <c r="AE58" s="5">
        <f>244.07</f>
        <v>0</v>
      </c>
      <c r="AF58" s="5">
        <f>(AD58)-(AE58)</f>
        <v>0</v>
      </c>
      <c r="AG58" s="6">
        <f>IF(AE58=0,"",(AD58)/(AE58))</f>
        <v>0</v>
      </c>
      <c r="AH58" s="5">
        <f>(((((((B58)+(F58))+(J58))+(N58))+(R58))+(V58))+(Z58))+(AD58)</f>
        <v>0</v>
      </c>
      <c r="AI58" s="5">
        <f>(((((((C58)+(G58))+(K58))+(O58))+(S58))+(W58))+(AA58))+(AE58)</f>
        <v>0</v>
      </c>
      <c r="AJ58" s="5">
        <f>(AH58)-(AI58)</f>
        <v>0</v>
      </c>
      <c r="AK58" s="6">
        <f>IF(AI58=0,"",(AH58)/(AI58))</f>
        <v>0</v>
      </c>
    </row>
    <row r="59" spans="1:37">
      <c r="A59" s="3" t="s">
        <v>68</v>
      </c>
      <c r="B59" s="5">
        <f>138.08</f>
        <v>0</v>
      </c>
      <c r="C59" s="5">
        <f>131.42</f>
        <v>0</v>
      </c>
      <c r="D59" s="5">
        <f>(B59)-(C59)</f>
        <v>0</v>
      </c>
      <c r="E59" s="6">
        <f>IF(C59=0,"",(B59)/(C59))</f>
        <v>0</v>
      </c>
      <c r="F59" s="5">
        <f>100.78</f>
        <v>0</v>
      </c>
      <c r="G59" s="5">
        <f>131.42</f>
        <v>0</v>
      </c>
      <c r="H59" s="5">
        <f>(F59)-(G59)</f>
        <v>0</v>
      </c>
      <c r="I59" s="6">
        <f>IF(G59=0,"",(F59)/(G59))</f>
        <v>0</v>
      </c>
      <c r="J59" s="5">
        <f>181.98</f>
        <v>0</v>
      </c>
      <c r="K59" s="5">
        <f>131.42</f>
        <v>0</v>
      </c>
      <c r="L59" s="5">
        <f>(J59)-(K59)</f>
        <v>0</v>
      </c>
      <c r="M59" s="6">
        <f>IF(K59=0,"",(J59)/(K59))</f>
        <v>0</v>
      </c>
      <c r="N59" s="5">
        <f>121.32</f>
        <v>0</v>
      </c>
      <c r="O59" s="5">
        <f>131.42</f>
        <v>0</v>
      </c>
      <c r="P59" s="5">
        <f>(N59)-(O59)</f>
        <v>0</v>
      </c>
      <c r="Q59" s="6">
        <f>IF(O59=0,"",(N59)/(O59))</f>
        <v>0</v>
      </c>
      <c r="R59" s="5">
        <f>121.32</f>
        <v>0</v>
      </c>
      <c r="S59" s="5">
        <f>131.42</f>
        <v>0</v>
      </c>
      <c r="T59" s="5">
        <f>(R59)-(S59)</f>
        <v>0</v>
      </c>
      <c r="U59" s="6">
        <f>IF(S59=0,"",(R59)/(S59))</f>
        <v>0</v>
      </c>
      <c r="V59" s="5">
        <f>121.32</f>
        <v>0</v>
      </c>
      <c r="W59" s="5">
        <f>131.42</f>
        <v>0</v>
      </c>
      <c r="X59" s="5">
        <f>(V59)-(W59)</f>
        <v>0</v>
      </c>
      <c r="Y59" s="6">
        <f>IF(W59=0,"",(V59)/(W59))</f>
        <v>0</v>
      </c>
      <c r="Z59" s="5">
        <f>121.32</f>
        <v>0</v>
      </c>
      <c r="AA59" s="5">
        <f>131.42</f>
        <v>0</v>
      </c>
      <c r="AB59" s="5">
        <f>(Z59)-(AA59)</f>
        <v>0</v>
      </c>
      <c r="AC59" s="6">
        <f>IF(AA59=0,"",(Z59)/(AA59))</f>
        <v>0</v>
      </c>
      <c r="AD59" s="5">
        <f>121.32</f>
        <v>0</v>
      </c>
      <c r="AE59" s="5">
        <f>131.42</f>
        <v>0</v>
      </c>
      <c r="AF59" s="5">
        <f>(AD59)-(AE59)</f>
        <v>0</v>
      </c>
      <c r="AG59" s="6">
        <f>IF(AE59=0,"",(AD59)/(AE59))</f>
        <v>0</v>
      </c>
      <c r="AH59" s="5">
        <f>(((((((B59)+(F59))+(J59))+(N59))+(R59))+(V59))+(Z59))+(AD59)</f>
        <v>0</v>
      </c>
      <c r="AI59" s="5">
        <f>(((((((C59)+(G59))+(K59))+(O59))+(S59))+(W59))+(AA59))+(AE59)</f>
        <v>0</v>
      </c>
      <c r="AJ59" s="5">
        <f>(AH59)-(AI59)</f>
        <v>0</v>
      </c>
      <c r="AK59" s="6">
        <f>IF(AI59=0,"",(AH59)/(AI59))</f>
        <v>0</v>
      </c>
    </row>
    <row r="60" spans="1:37">
      <c r="A60" s="3" t="s">
        <v>69</v>
      </c>
      <c r="B60" s="5">
        <f>-58.68</f>
        <v>0</v>
      </c>
      <c r="C60" s="4"/>
      <c r="D60" s="5">
        <f>(B60)-(C60)</f>
        <v>0</v>
      </c>
      <c r="E60" s="6">
        <f>IF(C60=0,"",(B60)/(C60))</f>
        <v>0</v>
      </c>
      <c r="F60" s="5">
        <f>58.68</f>
        <v>0</v>
      </c>
      <c r="G60" s="4"/>
      <c r="H60" s="5">
        <f>(F60)-(G60)</f>
        <v>0</v>
      </c>
      <c r="I60" s="6">
        <f>IF(G60=0,"",(F60)/(G60))</f>
        <v>0</v>
      </c>
      <c r="J60" s="5">
        <f>0</f>
        <v>0</v>
      </c>
      <c r="K60" s="4"/>
      <c r="L60" s="5">
        <f>(J60)-(K60)</f>
        <v>0</v>
      </c>
      <c r="M60" s="6">
        <f>IF(K60=0,"",(J60)/(K60))</f>
        <v>0</v>
      </c>
      <c r="N60" s="5">
        <f>0</f>
        <v>0</v>
      </c>
      <c r="O60" s="4"/>
      <c r="P60" s="5">
        <f>(N60)-(O60)</f>
        <v>0</v>
      </c>
      <c r="Q60" s="6">
        <f>IF(O60=0,"",(N60)/(O60))</f>
        <v>0</v>
      </c>
      <c r="R60" s="5">
        <f>0</f>
        <v>0</v>
      </c>
      <c r="S60" s="4"/>
      <c r="T60" s="5">
        <f>(R60)-(S60)</f>
        <v>0</v>
      </c>
      <c r="U60" s="6">
        <f>IF(S60=0,"",(R60)/(S60))</f>
        <v>0</v>
      </c>
      <c r="V60" s="5">
        <f>0</f>
        <v>0</v>
      </c>
      <c r="W60" s="4"/>
      <c r="X60" s="5">
        <f>(V60)-(W60)</f>
        <v>0</v>
      </c>
      <c r="Y60" s="6">
        <f>IF(W60=0,"",(V60)/(W60))</f>
        <v>0</v>
      </c>
      <c r="Z60" s="5">
        <f>0</f>
        <v>0</v>
      </c>
      <c r="AA60" s="4"/>
      <c r="AB60" s="5">
        <f>(Z60)-(AA60)</f>
        <v>0</v>
      </c>
      <c r="AC60" s="6">
        <f>IF(AA60=0,"",(Z60)/(AA60))</f>
        <v>0</v>
      </c>
      <c r="AD60" s="5">
        <f>0</f>
        <v>0</v>
      </c>
      <c r="AE60" s="4"/>
      <c r="AF60" s="5">
        <f>(AD60)-(AE60)</f>
        <v>0</v>
      </c>
      <c r="AG60" s="6">
        <f>IF(AE60=0,"",(AD60)/(AE60))</f>
        <v>0</v>
      </c>
      <c r="AH60" s="5">
        <f>(((((((B60)+(F60))+(J60))+(N60))+(R60))+(V60))+(Z60))+(AD60)</f>
        <v>0</v>
      </c>
      <c r="AI60" s="5">
        <f>(((((((C60)+(G60))+(K60))+(O60))+(S60))+(W60))+(AA60))+(AE60)</f>
        <v>0</v>
      </c>
      <c r="AJ60" s="5">
        <f>(AH60)-(AI60)</f>
        <v>0</v>
      </c>
      <c r="AK60" s="6">
        <f>IF(AI60=0,"",(AH60)/(AI60))</f>
        <v>0</v>
      </c>
    </row>
    <row r="61" spans="1:37">
      <c r="A61" s="3" t="s">
        <v>70</v>
      </c>
      <c r="B61" s="7">
        <f>(((B57)+(B58))+(B59))+(B60)</f>
        <v>0</v>
      </c>
      <c r="C61" s="7">
        <f>(((C57)+(C58))+(C59))+(C60)</f>
        <v>0</v>
      </c>
      <c r="D61" s="7">
        <f>(B61)-(C61)</f>
        <v>0</v>
      </c>
      <c r="E61" s="8">
        <f>IF(C61=0,"",(B61)/(C61))</f>
        <v>0</v>
      </c>
      <c r="F61" s="7">
        <f>(((F57)+(F58))+(F59))+(F60)</f>
        <v>0</v>
      </c>
      <c r="G61" s="7">
        <f>(((G57)+(G58))+(G59))+(G60)</f>
        <v>0</v>
      </c>
      <c r="H61" s="7">
        <f>(F61)-(G61)</f>
        <v>0</v>
      </c>
      <c r="I61" s="8">
        <f>IF(G61=0,"",(F61)/(G61))</f>
        <v>0</v>
      </c>
      <c r="J61" s="7">
        <f>(((J57)+(J58))+(J59))+(J60)</f>
        <v>0</v>
      </c>
      <c r="K61" s="7">
        <f>(((K57)+(K58))+(K59))+(K60)</f>
        <v>0</v>
      </c>
      <c r="L61" s="7">
        <f>(J61)-(K61)</f>
        <v>0</v>
      </c>
      <c r="M61" s="8">
        <f>IF(K61=0,"",(J61)/(K61))</f>
        <v>0</v>
      </c>
      <c r="N61" s="7">
        <f>(((N57)+(N58))+(N59))+(N60)</f>
        <v>0</v>
      </c>
      <c r="O61" s="7">
        <f>(((O57)+(O58))+(O59))+(O60)</f>
        <v>0</v>
      </c>
      <c r="P61" s="7">
        <f>(N61)-(O61)</f>
        <v>0</v>
      </c>
      <c r="Q61" s="8">
        <f>IF(O61=0,"",(N61)/(O61))</f>
        <v>0</v>
      </c>
      <c r="R61" s="7">
        <f>(((R57)+(R58))+(R59))+(R60)</f>
        <v>0</v>
      </c>
      <c r="S61" s="7">
        <f>(((S57)+(S58))+(S59))+(S60)</f>
        <v>0</v>
      </c>
      <c r="T61" s="7">
        <f>(R61)-(S61)</f>
        <v>0</v>
      </c>
      <c r="U61" s="8">
        <f>IF(S61=0,"",(R61)/(S61))</f>
        <v>0</v>
      </c>
      <c r="V61" s="7">
        <f>(((V57)+(V58))+(V59))+(V60)</f>
        <v>0</v>
      </c>
      <c r="W61" s="7">
        <f>(((W57)+(W58))+(W59))+(W60)</f>
        <v>0</v>
      </c>
      <c r="X61" s="7">
        <f>(V61)-(W61)</f>
        <v>0</v>
      </c>
      <c r="Y61" s="8">
        <f>IF(W61=0,"",(V61)/(W61))</f>
        <v>0</v>
      </c>
      <c r="Z61" s="7">
        <f>(((Z57)+(Z58))+(Z59))+(Z60)</f>
        <v>0</v>
      </c>
      <c r="AA61" s="7">
        <f>(((AA57)+(AA58))+(AA59))+(AA60)</f>
        <v>0</v>
      </c>
      <c r="AB61" s="7">
        <f>(Z61)-(AA61)</f>
        <v>0</v>
      </c>
      <c r="AC61" s="8">
        <f>IF(AA61=0,"",(Z61)/(AA61))</f>
        <v>0</v>
      </c>
      <c r="AD61" s="7">
        <f>(((AD57)+(AD58))+(AD59))+(AD60)</f>
        <v>0</v>
      </c>
      <c r="AE61" s="7">
        <f>(((AE57)+(AE58))+(AE59))+(AE60)</f>
        <v>0</v>
      </c>
      <c r="AF61" s="7">
        <f>(AD61)-(AE61)</f>
        <v>0</v>
      </c>
      <c r="AG61" s="8">
        <f>IF(AE61=0,"",(AD61)/(AE61))</f>
        <v>0</v>
      </c>
      <c r="AH61" s="7">
        <f>(((((((B61)+(F61))+(J61))+(N61))+(R61))+(V61))+(Z61))+(AD61)</f>
        <v>0</v>
      </c>
      <c r="AI61" s="7">
        <f>(((((((C61)+(G61))+(K61))+(O61))+(S61))+(W61))+(AA61))+(AE61)</f>
        <v>0</v>
      </c>
      <c r="AJ61" s="7">
        <f>(AH61)-(AI61)</f>
        <v>0</v>
      </c>
      <c r="AK61" s="8">
        <f>IF(AI61=0,"",(AH61)/(AI61))</f>
        <v>0</v>
      </c>
    </row>
    <row r="62" spans="1:37">
      <c r="A62" s="3" t="s">
        <v>71</v>
      </c>
      <c r="B62" s="4"/>
      <c r="C62" s="4"/>
      <c r="D62" s="5">
        <f>(B62)-(C62)</f>
        <v>0</v>
      </c>
      <c r="E62" s="6">
        <f>IF(C62=0,"",(B62)/(C62))</f>
        <v>0</v>
      </c>
      <c r="F62" s="4"/>
      <c r="G62" s="4"/>
      <c r="H62" s="5">
        <f>(F62)-(G62)</f>
        <v>0</v>
      </c>
      <c r="I62" s="6">
        <f>IF(G62=0,"",(F62)/(G62))</f>
        <v>0</v>
      </c>
      <c r="J62" s="4"/>
      <c r="K62" s="4"/>
      <c r="L62" s="5">
        <f>(J62)-(K62)</f>
        <v>0</v>
      </c>
      <c r="M62" s="6">
        <f>IF(K62=0,"",(J62)/(K62))</f>
        <v>0</v>
      </c>
      <c r="N62" s="4"/>
      <c r="O62" s="4"/>
      <c r="P62" s="5">
        <f>(N62)-(O62)</f>
        <v>0</v>
      </c>
      <c r="Q62" s="6">
        <f>IF(O62=0,"",(N62)/(O62))</f>
        <v>0</v>
      </c>
      <c r="R62" s="4"/>
      <c r="S62" s="4"/>
      <c r="T62" s="5">
        <f>(R62)-(S62)</f>
        <v>0</v>
      </c>
      <c r="U62" s="6">
        <f>IF(S62=0,"",(R62)/(S62))</f>
        <v>0</v>
      </c>
      <c r="V62" s="4"/>
      <c r="W62" s="4"/>
      <c r="X62" s="5">
        <f>(V62)-(W62)</f>
        <v>0</v>
      </c>
      <c r="Y62" s="6">
        <f>IF(W62=0,"",(V62)/(W62))</f>
        <v>0</v>
      </c>
      <c r="Z62" s="4"/>
      <c r="AA62" s="4"/>
      <c r="AB62" s="5">
        <f>(Z62)-(AA62)</f>
        <v>0</v>
      </c>
      <c r="AC62" s="6">
        <f>IF(AA62=0,"",(Z62)/(AA62))</f>
        <v>0</v>
      </c>
      <c r="AD62" s="4"/>
      <c r="AE62" s="4"/>
      <c r="AF62" s="5">
        <f>(AD62)-(AE62)</f>
        <v>0</v>
      </c>
      <c r="AG62" s="6">
        <f>IF(AE62=0,"",(AD62)/(AE62))</f>
        <v>0</v>
      </c>
      <c r="AH62" s="5">
        <f>(((((((B62)+(F62))+(J62))+(N62))+(R62))+(V62))+(Z62))+(AD62)</f>
        <v>0</v>
      </c>
      <c r="AI62" s="5">
        <f>(((((((C62)+(G62))+(K62))+(O62))+(S62))+(W62))+(AA62))+(AE62)</f>
        <v>0</v>
      </c>
      <c r="AJ62" s="5">
        <f>(AH62)-(AI62)</f>
        <v>0</v>
      </c>
      <c r="AK62" s="6">
        <f>IF(AI62=0,"",(AH62)/(AI62))</f>
        <v>0</v>
      </c>
    </row>
    <row r="63" spans="1:37">
      <c r="A63" s="3" t="s">
        <v>72</v>
      </c>
      <c r="B63" s="5">
        <f>105.88</f>
        <v>0</v>
      </c>
      <c r="C63" s="5">
        <f>90.33</f>
        <v>0</v>
      </c>
      <c r="D63" s="5">
        <f>(B63)-(C63)</f>
        <v>0</v>
      </c>
      <c r="E63" s="6">
        <f>IF(C63=0,"",(B63)/(C63))</f>
        <v>0</v>
      </c>
      <c r="F63" s="5">
        <f>98.8</f>
        <v>0</v>
      </c>
      <c r="G63" s="5">
        <f>90.33</f>
        <v>0</v>
      </c>
      <c r="H63" s="5">
        <f>(F63)-(G63)</f>
        <v>0</v>
      </c>
      <c r="I63" s="6">
        <f>IF(G63=0,"",(F63)/(G63))</f>
        <v>0</v>
      </c>
      <c r="J63" s="5">
        <f>98.8</f>
        <v>0</v>
      </c>
      <c r="K63" s="5">
        <f>90.33</f>
        <v>0</v>
      </c>
      <c r="L63" s="5">
        <f>(J63)-(K63)</f>
        <v>0</v>
      </c>
      <c r="M63" s="6">
        <f>IF(K63=0,"",(J63)/(K63))</f>
        <v>0</v>
      </c>
      <c r="N63" s="5">
        <f>98.8</f>
        <v>0</v>
      </c>
      <c r="O63" s="5">
        <f>90.33</f>
        <v>0</v>
      </c>
      <c r="P63" s="5">
        <f>(N63)-(O63)</f>
        <v>0</v>
      </c>
      <c r="Q63" s="6">
        <f>IF(O63=0,"",(N63)/(O63))</f>
        <v>0</v>
      </c>
      <c r="R63" s="5">
        <f>98.8</f>
        <v>0</v>
      </c>
      <c r="S63" s="5">
        <f>90.33</f>
        <v>0</v>
      </c>
      <c r="T63" s="5">
        <f>(R63)-(S63)</f>
        <v>0</v>
      </c>
      <c r="U63" s="6">
        <f>IF(S63=0,"",(R63)/(S63))</f>
        <v>0</v>
      </c>
      <c r="V63" s="5">
        <f>121.55</f>
        <v>0</v>
      </c>
      <c r="W63" s="5">
        <f>90.33</f>
        <v>0</v>
      </c>
      <c r="X63" s="5">
        <f>(V63)-(W63)</f>
        <v>0</v>
      </c>
      <c r="Y63" s="6">
        <f>IF(W63=0,"",(V63)/(W63))</f>
        <v>0</v>
      </c>
      <c r="Z63" s="5">
        <f>106.6</f>
        <v>0</v>
      </c>
      <c r="AA63" s="5">
        <f>90.33</f>
        <v>0</v>
      </c>
      <c r="AB63" s="5">
        <f>(Z63)-(AA63)</f>
        <v>0</v>
      </c>
      <c r="AC63" s="6">
        <f>IF(AA63=0,"",(Z63)/(AA63))</f>
        <v>0</v>
      </c>
      <c r="AD63" s="5">
        <f>106.6</f>
        <v>0</v>
      </c>
      <c r="AE63" s="5">
        <f>90.33</f>
        <v>0</v>
      </c>
      <c r="AF63" s="5">
        <f>(AD63)-(AE63)</f>
        <v>0</v>
      </c>
      <c r="AG63" s="6">
        <f>IF(AE63=0,"",(AD63)/(AE63))</f>
        <v>0</v>
      </c>
      <c r="AH63" s="5">
        <f>(((((((B63)+(F63))+(J63))+(N63))+(R63))+(V63))+(Z63))+(AD63)</f>
        <v>0</v>
      </c>
      <c r="AI63" s="5">
        <f>(((((((C63)+(G63))+(K63))+(O63))+(S63))+(W63))+(AA63))+(AE63)</f>
        <v>0</v>
      </c>
      <c r="AJ63" s="5">
        <f>(AH63)-(AI63)</f>
        <v>0</v>
      </c>
      <c r="AK63" s="6">
        <f>IF(AI63=0,"",(AH63)/(AI63))</f>
        <v>0</v>
      </c>
    </row>
    <row r="64" spans="1:37">
      <c r="A64" s="3" t="s">
        <v>73</v>
      </c>
      <c r="B64" s="5">
        <f>57.02</f>
        <v>0</v>
      </c>
      <c r="C64" s="5">
        <f>48.67</f>
        <v>0</v>
      </c>
      <c r="D64" s="5">
        <f>(B64)-(C64)</f>
        <v>0</v>
      </c>
      <c r="E64" s="6">
        <f>IF(C64=0,"",(B64)/(C64))</f>
        <v>0</v>
      </c>
      <c r="F64" s="5">
        <f>53.2</f>
        <v>0</v>
      </c>
      <c r="G64" s="5">
        <f>48.67</f>
        <v>0</v>
      </c>
      <c r="H64" s="5">
        <f>(F64)-(G64)</f>
        <v>0</v>
      </c>
      <c r="I64" s="6">
        <f>IF(G64=0,"",(F64)/(G64))</f>
        <v>0</v>
      </c>
      <c r="J64" s="5">
        <f>53.2</f>
        <v>0</v>
      </c>
      <c r="K64" s="5">
        <f>48.67</f>
        <v>0</v>
      </c>
      <c r="L64" s="5">
        <f>(J64)-(K64)</f>
        <v>0</v>
      </c>
      <c r="M64" s="6">
        <f>IF(K64=0,"",(J64)/(K64))</f>
        <v>0</v>
      </c>
      <c r="N64" s="5">
        <f>53.2</f>
        <v>0</v>
      </c>
      <c r="O64" s="5">
        <f>48.67</f>
        <v>0</v>
      </c>
      <c r="P64" s="5">
        <f>(N64)-(O64)</f>
        <v>0</v>
      </c>
      <c r="Q64" s="6">
        <f>IF(O64=0,"",(N64)/(O64))</f>
        <v>0</v>
      </c>
      <c r="R64" s="5">
        <f>53.2</f>
        <v>0</v>
      </c>
      <c r="S64" s="5">
        <f>48.67</f>
        <v>0</v>
      </c>
      <c r="T64" s="5">
        <f>(R64)-(S64)</f>
        <v>0</v>
      </c>
      <c r="U64" s="6">
        <f>IF(S64=0,"",(R64)/(S64))</f>
        <v>0</v>
      </c>
      <c r="V64" s="5">
        <f>65.45</f>
        <v>0</v>
      </c>
      <c r="W64" s="5">
        <f>48.67</f>
        <v>0</v>
      </c>
      <c r="X64" s="5">
        <f>(V64)-(W64)</f>
        <v>0</v>
      </c>
      <c r="Y64" s="6">
        <f>IF(W64=0,"",(V64)/(W64))</f>
        <v>0</v>
      </c>
      <c r="Z64" s="5">
        <f>57.4</f>
        <v>0</v>
      </c>
      <c r="AA64" s="5">
        <f>48.67</f>
        <v>0</v>
      </c>
      <c r="AB64" s="5">
        <f>(Z64)-(AA64)</f>
        <v>0</v>
      </c>
      <c r="AC64" s="6">
        <f>IF(AA64=0,"",(Z64)/(AA64))</f>
        <v>0</v>
      </c>
      <c r="AD64" s="5">
        <f>57.4</f>
        <v>0</v>
      </c>
      <c r="AE64" s="5">
        <f>48.67</f>
        <v>0</v>
      </c>
      <c r="AF64" s="5">
        <f>(AD64)-(AE64)</f>
        <v>0</v>
      </c>
      <c r="AG64" s="6">
        <f>IF(AE64=0,"",(AD64)/(AE64))</f>
        <v>0</v>
      </c>
      <c r="AH64" s="5">
        <f>(((((((B64)+(F64))+(J64))+(N64))+(R64))+(V64))+(Z64))+(AD64)</f>
        <v>0</v>
      </c>
      <c r="AI64" s="5">
        <f>(((((((C64)+(G64))+(K64))+(O64))+(S64))+(W64))+(AA64))+(AE64)</f>
        <v>0</v>
      </c>
      <c r="AJ64" s="5">
        <f>(AH64)-(AI64)</f>
        <v>0</v>
      </c>
      <c r="AK64" s="6">
        <f>IF(AI64=0,"",(AH64)/(AI64))</f>
        <v>0</v>
      </c>
    </row>
    <row r="65" spans="1:37">
      <c r="A65" s="3" t="s">
        <v>74</v>
      </c>
      <c r="B65" s="5">
        <f>0</f>
        <v>0</v>
      </c>
      <c r="C65" s="4"/>
      <c r="D65" s="5">
        <f>(B65)-(C65)</f>
        <v>0</v>
      </c>
      <c r="E65" s="6">
        <f>IF(C65=0,"",(B65)/(C65))</f>
        <v>0</v>
      </c>
      <c r="F65" s="5">
        <f>0</f>
        <v>0</v>
      </c>
      <c r="G65" s="4"/>
      <c r="H65" s="5">
        <f>(F65)-(G65)</f>
        <v>0</v>
      </c>
      <c r="I65" s="6">
        <f>IF(G65=0,"",(F65)/(G65))</f>
        <v>0</v>
      </c>
      <c r="J65" s="5">
        <f>0</f>
        <v>0</v>
      </c>
      <c r="K65" s="4"/>
      <c r="L65" s="5">
        <f>(J65)-(K65)</f>
        <v>0</v>
      </c>
      <c r="M65" s="6">
        <f>IF(K65=0,"",(J65)/(K65))</f>
        <v>0</v>
      </c>
      <c r="N65" s="5">
        <f>0</f>
        <v>0</v>
      </c>
      <c r="O65" s="4"/>
      <c r="P65" s="5">
        <f>(N65)-(O65)</f>
        <v>0</v>
      </c>
      <c r="Q65" s="6">
        <f>IF(O65=0,"",(N65)/(O65))</f>
        <v>0</v>
      </c>
      <c r="R65" s="5">
        <f>0</f>
        <v>0</v>
      </c>
      <c r="S65" s="4"/>
      <c r="T65" s="5">
        <f>(R65)-(S65)</f>
        <v>0</v>
      </c>
      <c r="U65" s="6">
        <f>IF(S65=0,"",(R65)/(S65))</f>
        <v>0</v>
      </c>
      <c r="V65" s="5">
        <f>0</f>
        <v>0</v>
      </c>
      <c r="W65" s="4"/>
      <c r="X65" s="5">
        <f>(V65)-(W65)</f>
        <v>0</v>
      </c>
      <c r="Y65" s="6">
        <f>IF(W65=0,"",(V65)/(W65))</f>
        <v>0</v>
      </c>
      <c r="Z65" s="5">
        <f>0</f>
        <v>0</v>
      </c>
      <c r="AA65" s="4"/>
      <c r="AB65" s="5">
        <f>(Z65)-(AA65)</f>
        <v>0</v>
      </c>
      <c r="AC65" s="6">
        <f>IF(AA65=0,"",(Z65)/(AA65))</f>
        <v>0</v>
      </c>
      <c r="AD65" s="5">
        <f>0</f>
        <v>0</v>
      </c>
      <c r="AE65" s="4"/>
      <c r="AF65" s="5">
        <f>(AD65)-(AE65)</f>
        <v>0</v>
      </c>
      <c r="AG65" s="6">
        <f>IF(AE65=0,"",(AD65)/(AE65))</f>
        <v>0</v>
      </c>
      <c r="AH65" s="5">
        <f>(((((((B65)+(F65))+(J65))+(N65))+(R65))+(V65))+(Z65))+(AD65)</f>
        <v>0</v>
      </c>
      <c r="AI65" s="5">
        <f>(((((((C65)+(G65))+(K65))+(O65))+(S65))+(W65))+(AA65))+(AE65)</f>
        <v>0</v>
      </c>
      <c r="AJ65" s="5">
        <f>(AH65)-(AI65)</f>
        <v>0</v>
      </c>
      <c r="AK65" s="6">
        <f>IF(AI65=0,"",(AH65)/(AI65))</f>
        <v>0</v>
      </c>
    </row>
    <row r="66" spans="1:37">
      <c r="A66" s="3" t="s">
        <v>75</v>
      </c>
      <c r="B66" s="7">
        <f>(((B62)+(B63))+(B64))+(B65)</f>
        <v>0</v>
      </c>
      <c r="C66" s="7">
        <f>(((C62)+(C63))+(C64))+(C65)</f>
        <v>0</v>
      </c>
      <c r="D66" s="7">
        <f>(B66)-(C66)</f>
        <v>0</v>
      </c>
      <c r="E66" s="8">
        <f>IF(C66=0,"",(B66)/(C66))</f>
        <v>0</v>
      </c>
      <c r="F66" s="7">
        <f>(((F62)+(F63))+(F64))+(F65)</f>
        <v>0</v>
      </c>
      <c r="G66" s="7">
        <f>(((G62)+(G63))+(G64))+(G65)</f>
        <v>0</v>
      </c>
      <c r="H66" s="7">
        <f>(F66)-(G66)</f>
        <v>0</v>
      </c>
      <c r="I66" s="8">
        <f>IF(G66=0,"",(F66)/(G66))</f>
        <v>0</v>
      </c>
      <c r="J66" s="7">
        <f>(((J62)+(J63))+(J64))+(J65)</f>
        <v>0</v>
      </c>
      <c r="K66" s="7">
        <f>(((K62)+(K63))+(K64))+(K65)</f>
        <v>0</v>
      </c>
      <c r="L66" s="7">
        <f>(J66)-(K66)</f>
        <v>0</v>
      </c>
      <c r="M66" s="8">
        <f>IF(K66=0,"",(J66)/(K66))</f>
        <v>0</v>
      </c>
      <c r="N66" s="7">
        <f>(((N62)+(N63))+(N64))+(N65)</f>
        <v>0</v>
      </c>
      <c r="O66" s="7">
        <f>(((O62)+(O63))+(O64))+(O65)</f>
        <v>0</v>
      </c>
      <c r="P66" s="7">
        <f>(N66)-(O66)</f>
        <v>0</v>
      </c>
      <c r="Q66" s="8">
        <f>IF(O66=0,"",(N66)/(O66))</f>
        <v>0</v>
      </c>
      <c r="R66" s="7">
        <f>(((R62)+(R63))+(R64))+(R65)</f>
        <v>0</v>
      </c>
      <c r="S66" s="7">
        <f>(((S62)+(S63))+(S64))+(S65)</f>
        <v>0</v>
      </c>
      <c r="T66" s="7">
        <f>(R66)-(S66)</f>
        <v>0</v>
      </c>
      <c r="U66" s="8">
        <f>IF(S66=0,"",(R66)/(S66))</f>
        <v>0</v>
      </c>
      <c r="V66" s="7">
        <f>(((V62)+(V63))+(V64))+(V65)</f>
        <v>0</v>
      </c>
      <c r="W66" s="7">
        <f>(((W62)+(W63))+(W64))+(W65)</f>
        <v>0</v>
      </c>
      <c r="X66" s="7">
        <f>(V66)-(W66)</f>
        <v>0</v>
      </c>
      <c r="Y66" s="8">
        <f>IF(W66=0,"",(V66)/(W66))</f>
        <v>0</v>
      </c>
      <c r="Z66" s="7">
        <f>(((Z62)+(Z63))+(Z64))+(Z65)</f>
        <v>0</v>
      </c>
      <c r="AA66" s="7">
        <f>(((AA62)+(AA63))+(AA64))+(AA65)</f>
        <v>0</v>
      </c>
      <c r="AB66" s="7">
        <f>(Z66)-(AA66)</f>
        <v>0</v>
      </c>
      <c r="AC66" s="8">
        <f>IF(AA66=0,"",(Z66)/(AA66))</f>
        <v>0</v>
      </c>
      <c r="AD66" s="7">
        <f>(((AD62)+(AD63))+(AD64))+(AD65)</f>
        <v>0</v>
      </c>
      <c r="AE66" s="7">
        <f>(((AE62)+(AE63))+(AE64))+(AE65)</f>
        <v>0</v>
      </c>
      <c r="AF66" s="7">
        <f>(AD66)-(AE66)</f>
        <v>0</v>
      </c>
      <c r="AG66" s="8">
        <f>IF(AE66=0,"",(AD66)/(AE66))</f>
        <v>0</v>
      </c>
      <c r="AH66" s="7">
        <f>(((((((B66)+(F66))+(J66))+(N66))+(R66))+(V66))+(Z66))+(AD66)</f>
        <v>0</v>
      </c>
      <c r="AI66" s="7">
        <f>(((((((C66)+(G66))+(K66))+(O66))+(S66))+(W66))+(AA66))+(AE66)</f>
        <v>0</v>
      </c>
      <c r="AJ66" s="7">
        <f>(AH66)-(AI66)</f>
        <v>0</v>
      </c>
      <c r="AK66" s="8">
        <f>IF(AI66=0,"",(AH66)/(AI66))</f>
        <v>0</v>
      </c>
    </row>
    <row r="67" spans="1:37">
      <c r="A67" s="3" t="s">
        <v>76</v>
      </c>
      <c r="B67" s="4"/>
      <c r="C67" s="4"/>
      <c r="D67" s="5">
        <f>(B67)-(C67)</f>
        <v>0</v>
      </c>
      <c r="E67" s="6">
        <f>IF(C67=0,"",(B67)/(C67))</f>
        <v>0</v>
      </c>
      <c r="F67" s="4"/>
      <c r="G67" s="4"/>
      <c r="H67" s="5">
        <f>(F67)-(G67)</f>
        <v>0</v>
      </c>
      <c r="I67" s="6">
        <f>IF(G67=0,"",(F67)/(G67))</f>
        <v>0</v>
      </c>
      <c r="J67" s="4"/>
      <c r="K67" s="4"/>
      <c r="L67" s="5">
        <f>(J67)-(K67)</f>
        <v>0</v>
      </c>
      <c r="M67" s="6">
        <f>IF(K67=0,"",(J67)/(K67))</f>
        <v>0</v>
      </c>
      <c r="N67" s="4"/>
      <c r="O67" s="4"/>
      <c r="P67" s="5">
        <f>(N67)-(O67)</f>
        <v>0</v>
      </c>
      <c r="Q67" s="6">
        <f>IF(O67=0,"",(N67)/(O67))</f>
        <v>0</v>
      </c>
      <c r="R67" s="4"/>
      <c r="S67" s="4"/>
      <c r="T67" s="5">
        <f>(R67)-(S67)</f>
        <v>0</v>
      </c>
      <c r="U67" s="6">
        <f>IF(S67=0,"",(R67)/(S67))</f>
        <v>0</v>
      </c>
      <c r="V67" s="4"/>
      <c r="W67" s="4"/>
      <c r="X67" s="5">
        <f>(V67)-(W67)</f>
        <v>0</v>
      </c>
      <c r="Y67" s="6">
        <f>IF(W67=0,"",(V67)/(W67))</f>
        <v>0</v>
      </c>
      <c r="Z67" s="4"/>
      <c r="AA67" s="4"/>
      <c r="AB67" s="5">
        <f>(Z67)-(AA67)</f>
        <v>0</v>
      </c>
      <c r="AC67" s="6">
        <f>IF(AA67=0,"",(Z67)/(AA67))</f>
        <v>0</v>
      </c>
      <c r="AD67" s="4"/>
      <c r="AE67" s="4"/>
      <c r="AF67" s="5">
        <f>(AD67)-(AE67)</f>
        <v>0</v>
      </c>
      <c r="AG67" s="6">
        <f>IF(AE67=0,"",(AD67)/(AE67))</f>
        <v>0</v>
      </c>
      <c r="AH67" s="5">
        <f>(((((((B67)+(F67))+(J67))+(N67))+(R67))+(V67))+(Z67))+(AD67)</f>
        <v>0</v>
      </c>
      <c r="AI67" s="5">
        <f>(((((((C67)+(G67))+(K67))+(O67))+(S67))+(W67))+(AA67))+(AE67)</f>
        <v>0</v>
      </c>
      <c r="AJ67" s="5">
        <f>(AH67)-(AI67)</f>
        <v>0</v>
      </c>
      <c r="AK67" s="6">
        <f>IF(AI67=0,"",(AH67)/(AI67))</f>
        <v>0</v>
      </c>
    </row>
    <row r="68" spans="1:37">
      <c r="A68" s="3" t="s">
        <v>77</v>
      </c>
      <c r="B68" s="5">
        <f>500.51</f>
        <v>0</v>
      </c>
      <c r="C68" s="5">
        <f>449.5</f>
        <v>0</v>
      </c>
      <c r="D68" s="5">
        <f>(B68)-(C68)</f>
        <v>0</v>
      </c>
      <c r="E68" s="6">
        <f>IF(C68=0,"",(B68)/(C68))</f>
        <v>0</v>
      </c>
      <c r="F68" s="5">
        <f>469.93</f>
        <v>0</v>
      </c>
      <c r="G68" s="5">
        <f>449.5</f>
        <v>0</v>
      </c>
      <c r="H68" s="5">
        <f>(F68)-(G68)</f>
        <v>0</v>
      </c>
      <c r="I68" s="6">
        <f>IF(G68=0,"",(F68)/(G68))</f>
        <v>0</v>
      </c>
      <c r="J68" s="5">
        <f>344.03</f>
        <v>0</v>
      </c>
      <c r="K68" s="5">
        <f>449.5</f>
        <v>0</v>
      </c>
      <c r="L68" s="5">
        <f>(J68)-(K68)</f>
        <v>0</v>
      </c>
      <c r="M68" s="6">
        <f>IF(K68=0,"",(J68)/(K68))</f>
        <v>0</v>
      </c>
      <c r="N68" s="5">
        <f>332.81</f>
        <v>0</v>
      </c>
      <c r="O68" s="5">
        <f>449.5</f>
        <v>0</v>
      </c>
      <c r="P68" s="5">
        <f>(N68)-(O68)</f>
        <v>0</v>
      </c>
      <c r="Q68" s="6">
        <f>IF(O68=0,"",(N68)/(O68))</f>
        <v>0</v>
      </c>
      <c r="R68" s="5">
        <f>99.09</f>
        <v>0</v>
      </c>
      <c r="S68" s="5">
        <f>449.5</f>
        <v>0</v>
      </c>
      <c r="T68" s="5">
        <f>(R68)-(S68)</f>
        <v>0</v>
      </c>
      <c r="U68" s="6">
        <f>IF(S68=0,"",(R68)/(S68))</f>
        <v>0</v>
      </c>
      <c r="V68" s="5">
        <f>434.12</f>
        <v>0</v>
      </c>
      <c r="W68" s="5">
        <f>449.5</f>
        <v>0</v>
      </c>
      <c r="X68" s="5">
        <f>(V68)-(W68)</f>
        <v>0</v>
      </c>
      <c r="Y68" s="6">
        <f>IF(W68=0,"",(V68)/(W68))</f>
        <v>0</v>
      </c>
      <c r="Z68" s="5">
        <f>281.95</f>
        <v>0</v>
      </c>
      <c r="AA68" s="5">
        <f>449.5</f>
        <v>0</v>
      </c>
      <c r="AB68" s="5">
        <f>(Z68)-(AA68)</f>
        <v>0</v>
      </c>
      <c r="AC68" s="6">
        <f>IF(AA68=0,"",(Z68)/(AA68))</f>
        <v>0</v>
      </c>
      <c r="AD68" s="5">
        <f>284.37</f>
        <v>0</v>
      </c>
      <c r="AE68" s="5">
        <f>449.5</f>
        <v>0</v>
      </c>
      <c r="AF68" s="5">
        <f>(AD68)-(AE68)</f>
        <v>0</v>
      </c>
      <c r="AG68" s="6">
        <f>IF(AE68=0,"",(AD68)/(AE68))</f>
        <v>0</v>
      </c>
      <c r="AH68" s="5">
        <f>(((((((B68)+(F68))+(J68))+(N68))+(R68))+(V68))+(Z68))+(AD68)</f>
        <v>0</v>
      </c>
      <c r="AI68" s="5">
        <f>(((((((C68)+(G68))+(K68))+(O68))+(S68))+(W68))+(AA68))+(AE68)</f>
        <v>0</v>
      </c>
      <c r="AJ68" s="5">
        <f>(AH68)-(AI68)</f>
        <v>0</v>
      </c>
      <c r="AK68" s="6">
        <f>IF(AI68=0,"",(AH68)/(AI68))</f>
        <v>0</v>
      </c>
    </row>
    <row r="69" spans="1:37">
      <c r="A69" s="3" t="s">
        <v>78</v>
      </c>
      <c r="B69" s="5">
        <f>269.5</f>
        <v>0</v>
      </c>
      <c r="C69" s="5">
        <f>242.08</f>
        <v>0</v>
      </c>
      <c r="D69" s="5">
        <f>(B69)-(C69)</f>
        <v>0</v>
      </c>
      <c r="E69" s="6">
        <f>IF(C69=0,"",(B69)/(C69))</f>
        <v>0</v>
      </c>
      <c r="F69" s="5">
        <f>253.04</f>
        <v>0</v>
      </c>
      <c r="G69" s="5">
        <f>242.08</f>
        <v>0</v>
      </c>
      <c r="H69" s="5">
        <f>(F69)-(G69)</f>
        <v>0</v>
      </c>
      <c r="I69" s="6">
        <f>IF(G69=0,"",(F69)/(G69))</f>
        <v>0</v>
      </c>
      <c r="J69" s="5">
        <f>185.24</f>
        <v>0</v>
      </c>
      <c r="K69" s="5">
        <f>242.08</f>
        <v>0</v>
      </c>
      <c r="L69" s="5">
        <f>(J69)-(K69)</f>
        <v>0</v>
      </c>
      <c r="M69" s="6">
        <f>IF(K69=0,"",(J69)/(K69))</f>
        <v>0</v>
      </c>
      <c r="N69" s="5">
        <f>179.2</f>
        <v>0</v>
      </c>
      <c r="O69" s="5">
        <f>242.08</f>
        <v>0</v>
      </c>
      <c r="P69" s="5">
        <f>(N69)-(O69)</f>
        <v>0</v>
      </c>
      <c r="Q69" s="6">
        <f>IF(O69=0,"",(N69)/(O69))</f>
        <v>0</v>
      </c>
      <c r="R69" s="5">
        <f>53.35</f>
        <v>0</v>
      </c>
      <c r="S69" s="5">
        <f>242.08</f>
        <v>0</v>
      </c>
      <c r="T69" s="5">
        <f>(R69)-(S69)</f>
        <v>0</v>
      </c>
      <c r="U69" s="6">
        <f>IF(S69=0,"",(R69)/(S69))</f>
        <v>0</v>
      </c>
      <c r="V69" s="5">
        <f>233.76</f>
        <v>0</v>
      </c>
      <c r="W69" s="5">
        <f>242.08</f>
        <v>0</v>
      </c>
      <c r="X69" s="5">
        <f>(V69)-(W69)</f>
        <v>0</v>
      </c>
      <c r="Y69" s="6">
        <f>IF(W69=0,"",(V69)/(W69))</f>
        <v>0</v>
      </c>
      <c r="Z69" s="5">
        <f>151.82</f>
        <v>0</v>
      </c>
      <c r="AA69" s="5">
        <f>242.08</f>
        <v>0</v>
      </c>
      <c r="AB69" s="5">
        <f>(Z69)-(AA69)</f>
        <v>0</v>
      </c>
      <c r="AC69" s="6">
        <f>IF(AA69=0,"",(Z69)/(AA69))</f>
        <v>0</v>
      </c>
      <c r="AD69" s="5">
        <f>153.12</f>
        <v>0</v>
      </c>
      <c r="AE69" s="5">
        <f>242.08</f>
        <v>0</v>
      </c>
      <c r="AF69" s="5">
        <f>(AD69)-(AE69)</f>
        <v>0</v>
      </c>
      <c r="AG69" s="6">
        <f>IF(AE69=0,"",(AD69)/(AE69))</f>
        <v>0</v>
      </c>
      <c r="AH69" s="5">
        <f>(((((((B69)+(F69))+(J69))+(N69))+(R69))+(V69))+(Z69))+(AD69)</f>
        <v>0</v>
      </c>
      <c r="AI69" s="5">
        <f>(((((((C69)+(G69))+(K69))+(O69))+(S69))+(W69))+(AA69))+(AE69)</f>
        <v>0</v>
      </c>
      <c r="AJ69" s="5">
        <f>(AH69)-(AI69)</f>
        <v>0</v>
      </c>
      <c r="AK69" s="6">
        <f>IF(AI69=0,"",(AH69)/(AI69))</f>
        <v>0</v>
      </c>
    </row>
    <row r="70" spans="1:37">
      <c r="A70" s="3" t="s">
        <v>79</v>
      </c>
      <c r="B70" s="5">
        <f>0</f>
        <v>0</v>
      </c>
      <c r="C70" s="4"/>
      <c r="D70" s="5">
        <f>(B70)-(C70)</f>
        <v>0</v>
      </c>
      <c r="E70" s="6">
        <f>IF(C70=0,"",(B70)/(C70))</f>
        <v>0</v>
      </c>
      <c r="F70" s="5">
        <f>-121.54</f>
        <v>0</v>
      </c>
      <c r="G70" s="4"/>
      <c r="H70" s="5">
        <f>(F70)-(G70)</f>
        <v>0</v>
      </c>
      <c r="I70" s="6">
        <f>IF(G70=0,"",(F70)/(G70))</f>
        <v>0</v>
      </c>
      <c r="J70" s="5">
        <f>121.54</f>
        <v>0</v>
      </c>
      <c r="K70" s="4"/>
      <c r="L70" s="5">
        <f>(J70)-(K70)</f>
        <v>0</v>
      </c>
      <c r="M70" s="6">
        <f>IF(K70=0,"",(J70)/(K70))</f>
        <v>0</v>
      </c>
      <c r="N70" s="5">
        <f>0</f>
        <v>0</v>
      </c>
      <c r="O70" s="4"/>
      <c r="P70" s="5">
        <f>(N70)-(O70)</f>
        <v>0</v>
      </c>
      <c r="Q70" s="6">
        <f>IF(O70=0,"",(N70)/(O70))</f>
        <v>0</v>
      </c>
      <c r="R70" s="5">
        <f>0</f>
        <v>0</v>
      </c>
      <c r="S70" s="4"/>
      <c r="T70" s="5">
        <f>(R70)-(S70)</f>
        <v>0</v>
      </c>
      <c r="U70" s="6">
        <f>IF(S70=0,"",(R70)/(S70))</f>
        <v>0</v>
      </c>
      <c r="V70" s="5">
        <f>0</f>
        <v>0</v>
      </c>
      <c r="W70" s="4"/>
      <c r="X70" s="5">
        <f>(V70)-(W70)</f>
        <v>0</v>
      </c>
      <c r="Y70" s="6">
        <f>IF(W70=0,"",(V70)/(W70))</f>
        <v>0</v>
      </c>
      <c r="Z70" s="5">
        <f>0</f>
        <v>0</v>
      </c>
      <c r="AA70" s="4"/>
      <c r="AB70" s="5">
        <f>(Z70)-(AA70)</f>
        <v>0</v>
      </c>
      <c r="AC70" s="6">
        <f>IF(AA70=0,"",(Z70)/(AA70))</f>
        <v>0</v>
      </c>
      <c r="AD70" s="5">
        <f>0</f>
        <v>0</v>
      </c>
      <c r="AE70" s="4"/>
      <c r="AF70" s="5">
        <f>(AD70)-(AE70)</f>
        <v>0</v>
      </c>
      <c r="AG70" s="6">
        <f>IF(AE70=0,"",(AD70)/(AE70))</f>
        <v>0</v>
      </c>
      <c r="AH70" s="5">
        <f>(((((((B70)+(F70))+(J70))+(N70))+(R70))+(V70))+(Z70))+(AD70)</f>
        <v>0</v>
      </c>
      <c r="AI70" s="5">
        <f>(((((((C70)+(G70))+(K70))+(O70))+(S70))+(W70))+(AA70))+(AE70)</f>
        <v>0</v>
      </c>
      <c r="AJ70" s="5">
        <f>(AH70)-(AI70)</f>
        <v>0</v>
      </c>
      <c r="AK70" s="6">
        <f>IF(AI70=0,"",(AH70)/(AI70))</f>
        <v>0</v>
      </c>
    </row>
    <row r="71" spans="1:37">
      <c r="A71" s="3" t="s">
        <v>80</v>
      </c>
      <c r="B71" s="7">
        <f>(((B67)+(B68))+(B69))+(B70)</f>
        <v>0</v>
      </c>
      <c r="C71" s="7">
        <f>(((C67)+(C68))+(C69))+(C70)</f>
        <v>0</v>
      </c>
      <c r="D71" s="7">
        <f>(B71)-(C71)</f>
        <v>0</v>
      </c>
      <c r="E71" s="8">
        <f>IF(C71=0,"",(B71)/(C71))</f>
        <v>0</v>
      </c>
      <c r="F71" s="7">
        <f>(((F67)+(F68))+(F69))+(F70)</f>
        <v>0</v>
      </c>
      <c r="G71" s="7">
        <f>(((G67)+(G68))+(G69))+(G70)</f>
        <v>0</v>
      </c>
      <c r="H71" s="7">
        <f>(F71)-(G71)</f>
        <v>0</v>
      </c>
      <c r="I71" s="8">
        <f>IF(G71=0,"",(F71)/(G71))</f>
        <v>0</v>
      </c>
      <c r="J71" s="7">
        <f>(((J67)+(J68))+(J69))+(J70)</f>
        <v>0</v>
      </c>
      <c r="K71" s="7">
        <f>(((K67)+(K68))+(K69))+(K70)</f>
        <v>0</v>
      </c>
      <c r="L71" s="7">
        <f>(J71)-(K71)</f>
        <v>0</v>
      </c>
      <c r="M71" s="8">
        <f>IF(K71=0,"",(J71)/(K71))</f>
        <v>0</v>
      </c>
      <c r="N71" s="7">
        <f>(((N67)+(N68))+(N69))+(N70)</f>
        <v>0</v>
      </c>
      <c r="O71" s="7">
        <f>(((O67)+(O68))+(O69))+(O70)</f>
        <v>0</v>
      </c>
      <c r="P71" s="7">
        <f>(N71)-(O71)</f>
        <v>0</v>
      </c>
      <c r="Q71" s="8">
        <f>IF(O71=0,"",(N71)/(O71))</f>
        <v>0</v>
      </c>
      <c r="R71" s="7">
        <f>(((R67)+(R68))+(R69))+(R70)</f>
        <v>0</v>
      </c>
      <c r="S71" s="7">
        <f>(((S67)+(S68))+(S69))+(S70)</f>
        <v>0</v>
      </c>
      <c r="T71" s="7">
        <f>(R71)-(S71)</f>
        <v>0</v>
      </c>
      <c r="U71" s="8">
        <f>IF(S71=0,"",(R71)/(S71))</f>
        <v>0</v>
      </c>
      <c r="V71" s="7">
        <f>(((V67)+(V68))+(V69))+(V70)</f>
        <v>0</v>
      </c>
      <c r="W71" s="7">
        <f>(((W67)+(W68))+(W69))+(W70)</f>
        <v>0</v>
      </c>
      <c r="X71" s="7">
        <f>(V71)-(W71)</f>
        <v>0</v>
      </c>
      <c r="Y71" s="8">
        <f>IF(W71=0,"",(V71)/(W71))</f>
        <v>0</v>
      </c>
      <c r="Z71" s="7">
        <f>(((Z67)+(Z68))+(Z69))+(Z70)</f>
        <v>0</v>
      </c>
      <c r="AA71" s="7">
        <f>(((AA67)+(AA68))+(AA69))+(AA70)</f>
        <v>0</v>
      </c>
      <c r="AB71" s="7">
        <f>(Z71)-(AA71)</f>
        <v>0</v>
      </c>
      <c r="AC71" s="8">
        <f>IF(AA71=0,"",(Z71)/(AA71))</f>
        <v>0</v>
      </c>
      <c r="AD71" s="7">
        <f>(((AD67)+(AD68))+(AD69))+(AD70)</f>
        <v>0</v>
      </c>
      <c r="AE71" s="7">
        <f>(((AE67)+(AE68))+(AE69))+(AE70)</f>
        <v>0</v>
      </c>
      <c r="AF71" s="7">
        <f>(AD71)-(AE71)</f>
        <v>0</v>
      </c>
      <c r="AG71" s="8">
        <f>IF(AE71=0,"",(AD71)/(AE71))</f>
        <v>0</v>
      </c>
      <c r="AH71" s="7">
        <f>(((((((B71)+(F71))+(J71))+(N71))+(R71))+(V71))+(Z71))+(AD71)</f>
        <v>0</v>
      </c>
      <c r="AI71" s="7">
        <f>(((((((C71)+(G71))+(K71))+(O71))+(S71))+(W71))+(AA71))+(AE71)</f>
        <v>0</v>
      </c>
      <c r="AJ71" s="7">
        <f>(AH71)-(AI71)</f>
        <v>0</v>
      </c>
      <c r="AK71" s="8">
        <f>IF(AI71=0,"",(AH71)/(AI71))</f>
        <v>0</v>
      </c>
    </row>
    <row r="72" spans="1:37">
      <c r="A72" s="3" t="s">
        <v>81</v>
      </c>
      <c r="B72" s="4"/>
      <c r="C72" s="4"/>
      <c r="D72" s="5">
        <f>(B72)-(C72)</f>
        <v>0</v>
      </c>
      <c r="E72" s="6">
        <f>IF(C72=0,"",(B72)/(C72))</f>
        <v>0</v>
      </c>
      <c r="F72" s="4"/>
      <c r="G72" s="4"/>
      <c r="H72" s="5">
        <f>(F72)-(G72)</f>
        <v>0</v>
      </c>
      <c r="I72" s="6">
        <f>IF(G72=0,"",(F72)/(G72))</f>
        <v>0</v>
      </c>
      <c r="J72" s="4"/>
      <c r="K72" s="4"/>
      <c r="L72" s="5">
        <f>(J72)-(K72)</f>
        <v>0</v>
      </c>
      <c r="M72" s="6">
        <f>IF(K72=0,"",(J72)/(K72))</f>
        <v>0</v>
      </c>
      <c r="N72" s="4"/>
      <c r="O72" s="4"/>
      <c r="P72" s="5">
        <f>(N72)-(O72)</f>
        <v>0</v>
      </c>
      <c r="Q72" s="6">
        <f>IF(O72=0,"",(N72)/(O72))</f>
        <v>0</v>
      </c>
      <c r="R72" s="4"/>
      <c r="S72" s="4"/>
      <c r="T72" s="5">
        <f>(R72)-(S72)</f>
        <v>0</v>
      </c>
      <c r="U72" s="6">
        <f>IF(S72=0,"",(R72)/(S72))</f>
        <v>0</v>
      </c>
      <c r="V72" s="4"/>
      <c r="W72" s="4"/>
      <c r="X72" s="5">
        <f>(V72)-(W72)</f>
        <v>0</v>
      </c>
      <c r="Y72" s="6">
        <f>IF(W72=0,"",(V72)/(W72))</f>
        <v>0</v>
      </c>
      <c r="Z72" s="4"/>
      <c r="AA72" s="4"/>
      <c r="AB72" s="5">
        <f>(Z72)-(AA72)</f>
        <v>0</v>
      </c>
      <c r="AC72" s="6">
        <f>IF(AA72=0,"",(Z72)/(AA72))</f>
        <v>0</v>
      </c>
      <c r="AD72" s="4"/>
      <c r="AE72" s="4"/>
      <c r="AF72" s="5">
        <f>(AD72)-(AE72)</f>
        <v>0</v>
      </c>
      <c r="AG72" s="6">
        <f>IF(AE72=0,"",(AD72)/(AE72))</f>
        <v>0</v>
      </c>
      <c r="AH72" s="5">
        <f>(((((((B72)+(F72))+(J72))+(N72))+(R72))+(V72))+(Z72))+(AD72)</f>
        <v>0</v>
      </c>
      <c r="AI72" s="5">
        <f>(((((((C72)+(G72))+(K72))+(O72))+(S72))+(W72))+(AA72))+(AE72)</f>
        <v>0</v>
      </c>
      <c r="AJ72" s="5">
        <f>(AH72)-(AI72)</f>
        <v>0</v>
      </c>
      <c r="AK72" s="6">
        <f>IF(AI72=0,"",(AH72)/(AI72))</f>
        <v>0</v>
      </c>
    </row>
    <row r="73" spans="1:37">
      <c r="A73" s="3" t="s">
        <v>82</v>
      </c>
      <c r="B73" s="5">
        <f>0</f>
        <v>0</v>
      </c>
      <c r="C73" s="5">
        <f>270.83</f>
        <v>0</v>
      </c>
      <c r="D73" s="5">
        <f>(B73)-(C73)</f>
        <v>0</v>
      </c>
      <c r="E73" s="6">
        <f>IF(C73=0,"",(B73)/(C73))</f>
        <v>0</v>
      </c>
      <c r="F73" s="5">
        <f>0</f>
        <v>0</v>
      </c>
      <c r="G73" s="5">
        <f>270.83</f>
        <v>0</v>
      </c>
      <c r="H73" s="5">
        <f>(F73)-(G73)</f>
        <v>0</v>
      </c>
      <c r="I73" s="6">
        <f>IF(G73=0,"",(F73)/(G73))</f>
        <v>0</v>
      </c>
      <c r="J73" s="5">
        <f>0</f>
        <v>0</v>
      </c>
      <c r="K73" s="5">
        <f>270.83</f>
        <v>0</v>
      </c>
      <c r="L73" s="5">
        <f>(J73)-(K73)</f>
        <v>0</v>
      </c>
      <c r="M73" s="6">
        <f>IF(K73=0,"",(J73)/(K73))</f>
        <v>0</v>
      </c>
      <c r="N73" s="5">
        <f>614.25</f>
        <v>0</v>
      </c>
      <c r="O73" s="5">
        <f>270.83</f>
        <v>0</v>
      </c>
      <c r="P73" s="5">
        <f>(N73)-(O73)</f>
        <v>0</v>
      </c>
      <c r="Q73" s="6">
        <f>IF(O73=0,"",(N73)/(O73))</f>
        <v>0</v>
      </c>
      <c r="R73" s="5">
        <f>0</f>
        <v>0</v>
      </c>
      <c r="S73" s="5">
        <f>270.83</f>
        <v>0</v>
      </c>
      <c r="T73" s="5">
        <f>(R73)-(S73)</f>
        <v>0</v>
      </c>
      <c r="U73" s="6">
        <f>IF(S73=0,"",(R73)/(S73))</f>
        <v>0</v>
      </c>
      <c r="V73" s="5">
        <f>819</f>
        <v>0</v>
      </c>
      <c r="W73" s="5">
        <f>270.83</f>
        <v>0</v>
      </c>
      <c r="X73" s="5">
        <f>(V73)-(W73)</f>
        <v>0</v>
      </c>
      <c r="Y73" s="6">
        <f>IF(W73=0,"",(V73)/(W73))</f>
        <v>0</v>
      </c>
      <c r="Z73" s="5">
        <f>0</f>
        <v>0</v>
      </c>
      <c r="AA73" s="5">
        <f>270.83</f>
        <v>0</v>
      </c>
      <c r="AB73" s="5">
        <f>(Z73)-(AA73)</f>
        <v>0</v>
      </c>
      <c r="AC73" s="6">
        <f>IF(AA73=0,"",(Z73)/(AA73))</f>
        <v>0</v>
      </c>
      <c r="AD73" s="5">
        <f>0</f>
        <v>0</v>
      </c>
      <c r="AE73" s="5">
        <f>270.83</f>
        <v>0</v>
      </c>
      <c r="AF73" s="5">
        <f>(AD73)-(AE73)</f>
        <v>0</v>
      </c>
      <c r="AG73" s="6">
        <f>IF(AE73=0,"",(AD73)/(AE73))</f>
        <v>0</v>
      </c>
      <c r="AH73" s="5">
        <f>(((((((B73)+(F73))+(J73))+(N73))+(R73))+(V73))+(Z73))+(AD73)</f>
        <v>0</v>
      </c>
      <c r="AI73" s="5">
        <f>(((((((C73)+(G73))+(K73))+(O73))+(S73))+(W73))+(AA73))+(AE73)</f>
        <v>0</v>
      </c>
      <c r="AJ73" s="5">
        <f>(AH73)-(AI73)</f>
        <v>0</v>
      </c>
      <c r="AK73" s="6">
        <f>IF(AI73=0,"",(AH73)/(AI73))</f>
        <v>0</v>
      </c>
    </row>
    <row r="74" spans="1:37">
      <c r="A74" s="3" t="s">
        <v>83</v>
      </c>
      <c r="B74" s="5">
        <f>0</f>
        <v>0</v>
      </c>
      <c r="C74" s="5">
        <f>145.83</f>
        <v>0</v>
      </c>
      <c r="D74" s="5">
        <f>(B74)-(C74)</f>
        <v>0</v>
      </c>
      <c r="E74" s="6">
        <f>IF(C74=0,"",(B74)/(C74))</f>
        <v>0</v>
      </c>
      <c r="F74" s="5">
        <f>0</f>
        <v>0</v>
      </c>
      <c r="G74" s="5">
        <f>145.83</f>
        <v>0</v>
      </c>
      <c r="H74" s="5">
        <f>(F74)-(G74)</f>
        <v>0</v>
      </c>
      <c r="I74" s="6">
        <f>IF(G74=0,"",(F74)/(G74))</f>
        <v>0</v>
      </c>
      <c r="J74" s="5">
        <f>0</f>
        <v>0</v>
      </c>
      <c r="K74" s="5">
        <f>145.83</f>
        <v>0</v>
      </c>
      <c r="L74" s="5">
        <f>(J74)-(K74)</f>
        <v>0</v>
      </c>
      <c r="M74" s="6">
        <f>IF(K74=0,"",(J74)/(K74))</f>
        <v>0</v>
      </c>
      <c r="N74" s="5">
        <f>330.75</f>
        <v>0</v>
      </c>
      <c r="O74" s="5">
        <f>145.83</f>
        <v>0</v>
      </c>
      <c r="P74" s="5">
        <f>(N74)-(O74)</f>
        <v>0</v>
      </c>
      <c r="Q74" s="6">
        <f>IF(O74=0,"",(N74)/(O74))</f>
        <v>0</v>
      </c>
      <c r="R74" s="5">
        <f>0</f>
        <v>0</v>
      </c>
      <c r="S74" s="5">
        <f>145.83</f>
        <v>0</v>
      </c>
      <c r="T74" s="5">
        <f>(R74)-(S74)</f>
        <v>0</v>
      </c>
      <c r="U74" s="6">
        <f>IF(S74=0,"",(R74)/(S74))</f>
        <v>0</v>
      </c>
      <c r="V74" s="5">
        <f>441</f>
        <v>0</v>
      </c>
      <c r="W74" s="5">
        <f>145.83</f>
        <v>0</v>
      </c>
      <c r="X74" s="5">
        <f>(V74)-(W74)</f>
        <v>0</v>
      </c>
      <c r="Y74" s="6">
        <f>IF(W74=0,"",(V74)/(W74))</f>
        <v>0</v>
      </c>
      <c r="Z74" s="5">
        <f>0</f>
        <v>0</v>
      </c>
      <c r="AA74" s="5">
        <f>145.83</f>
        <v>0</v>
      </c>
      <c r="AB74" s="5">
        <f>(Z74)-(AA74)</f>
        <v>0</v>
      </c>
      <c r="AC74" s="6">
        <f>IF(AA74=0,"",(Z74)/(AA74))</f>
        <v>0</v>
      </c>
      <c r="AD74" s="5">
        <f>0</f>
        <v>0</v>
      </c>
      <c r="AE74" s="5">
        <f>145.83</f>
        <v>0</v>
      </c>
      <c r="AF74" s="5">
        <f>(AD74)-(AE74)</f>
        <v>0</v>
      </c>
      <c r="AG74" s="6">
        <f>IF(AE74=0,"",(AD74)/(AE74))</f>
        <v>0</v>
      </c>
      <c r="AH74" s="5">
        <f>(((((((B74)+(F74))+(J74))+(N74))+(R74))+(V74))+(Z74))+(AD74)</f>
        <v>0</v>
      </c>
      <c r="AI74" s="5">
        <f>(((((((C74)+(G74))+(K74))+(O74))+(S74))+(W74))+(AA74))+(AE74)</f>
        <v>0</v>
      </c>
      <c r="AJ74" s="5">
        <f>(AH74)-(AI74)</f>
        <v>0</v>
      </c>
      <c r="AK74" s="6">
        <f>IF(AI74=0,"",(AH74)/(AI74))</f>
        <v>0</v>
      </c>
    </row>
    <row r="75" spans="1:37">
      <c r="A75" s="3" t="s">
        <v>84</v>
      </c>
      <c r="B75" s="4"/>
      <c r="C75" s="4"/>
      <c r="D75" s="5">
        <f>(B75)-(C75)</f>
        <v>0</v>
      </c>
      <c r="E75" s="6">
        <f>IF(C75=0,"",(B75)/(C75))</f>
        <v>0</v>
      </c>
      <c r="F75" s="4"/>
      <c r="G75" s="4"/>
      <c r="H75" s="5">
        <f>(F75)-(G75)</f>
        <v>0</v>
      </c>
      <c r="I75" s="6">
        <f>IF(G75=0,"",(F75)/(G75))</f>
        <v>0</v>
      </c>
      <c r="J75" s="4"/>
      <c r="K75" s="4"/>
      <c r="L75" s="5">
        <f>(J75)-(K75)</f>
        <v>0</v>
      </c>
      <c r="M75" s="6">
        <f>IF(K75=0,"",(J75)/(K75))</f>
        <v>0</v>
      </c>
      <c r="N75" s="5">
        <f>0</f>
        <v>0</v>
      </c>
      <c r="O75" s="4"/>
      <c r="P75" s="5">
        <f>(N75)-(O75)</f>
        <v>0</v>
      </c>
      <c r="Q75" s="6">
        <f>IF(O75=0,"",(N75)/(O75))</f>
        <v>0</v>
      </c>
      <c r="R75" s="5">
        <f>0</f>
        <v>0</v>
      </c>
      <c r="S75" s="4"/>
      <c r="T75" s="5">
        <f>(R75)-(S75)</f>
        <v>0</v>
      </c>
      <c r="U75" s="6">
        <f>IF(S75=0,"",(R75)/(S75))</f>
        <v>0</v>
      </c>
      <c r="V75" s="5">
        <f>0</f>
        <v>0</v>
      </c>
      <c r="W75" s="4"/>
      <c r="X75" s="5">
        <f>(V75)-(W75)</f>
        <v>0</v>
      </c>
      <c r="Y75" s="6">
        <f>IF(W75=0,"",(V75)/(W75))</f>
        <v>0</v>
      </c>
      <c r="Z75" s="5">
        <f>0</f>
        <v>0</v>
      </c>
      <c r="AA75" s="4"/>
      <c r="AB75" s="5">
        <f>(Z75)-(AA75)</f>
        <v>0</v>
      </c>
      <c r="AC75" s="6">
        <f>IF(AA75=0,"",(Z75)/(AA75))</f>
        <v>0</v>
      </c>
      <c r="AD75" s="5">
        <f>0</f>
        <v>0</v>
      </c>
      <c r="AE75" s="4"/>
      <c r="AF75" s="5">
        <f>(AD75)-(AE75)</f>
        <v>0</v>
      </c>
      <c r="AG75" s="6">
        <f>IF(AE75=0,"",(AD75)/(AE75))</f>
        <v>0</v>
      </c>
      <c r="AH75" s="5">
        <f>(((((((B75)+(F75))+(J75))+(N75))+(R75))+(V75))+(Z75))+(AD75)</f>
        <v>0</v>
      </c>
      <c r="AI75" s="5">
        <f>(((((((C75)+(G75))+(K75))+(O75))+(S75))+(W75))+(AA75))+(AE75)</f>
        <v>0</v>
      </c>
      <c r="AJ75" s="5">
        <f>(AH75)-(AI75)</f>
        <v>0</v>
      </c>
      <c r="AK75" s="6">
        <f>IF(AI75=0,"",(AH75)/(AI75))</f>
        <v>0</v>
      </c>
    </row>
    <row r="76" spans="1:37">
      <c r="A76" s="3" t="s">
        <v>85</v>
      </c>
      <c r="B76" s="7">
        <f>(((B72)+(B73))+(B74))+(B75)</f>
        <v>0</v>
      </c>
      <c r="C76" s="7">
        <f>(((C72)+(C73))+(C74))+(C75)</f>
        <v>0</v>
      </c>
      <c r="D76" s="7">
        <f>(B76)-(C76)</f>
        <v>0</v>
      </c>
      <c r="E76" s="8">
        <f>IF(C76=0,"",(B76)/(C76))</f>
        <v>0</v>
      </c>
      <c r="F76" s="7">
        <f>(((F72)+(F73))+(F74))+(F75)</f>
        <v>0</v>
      </c>
      <c r="G76" s="7">
        <f>(((G72)+(G73))+(G74))+(G75)</f>
        <v>0</v>
      </c>
      <c r="H76" s="7">
        <f>(F76)-(G76)</f>
        <v>0</v>
      </c>
      <c r="I76" s="8">
        <f>IF(G76=0,"",(F76)/(G76))</f>
        <v>0</v>
      </c>
      <c r="J76" s="7">
        <f>(((J72)+(J73))+(J74))+(J75)</f>
        <v>0</v>
      </c>
      <c r="K76" s="7">
        <f>(((K72)+(K73))+(K74))+(K75)</f>
        <v>0</v>
      </c>
      <c r="L76" s="7">
        <f>(J76)-(K76)</f>
        <v>0</v>
      </c>
      <c r="M76" s="8">
        <f>IF(K76=0,"",(J76)/(K76))</f>
        <v>0</v>
      </c>
      <c r="N76" s="7">
        <f>(((N72)+(N73))+(N74))+(N75)</f>
        <v>0</v>
      </c>
      <c r="O76" s="7">
        <f>(((O72)+(O73))+(O74))+(O75)</f>
        <v>0</v>
      </c>
      <c r="P76" s="7">
        <f>(N76)-(O76)</f>
        <v>0</v>
      </c>
      <c r="Q76" s="8">
        <f>IF(O76=0,"",(N76)/(O76))</f>
        <v>0</v>
      </c>
      <c r="R76" s="7">
        <f>(((R72)+(R73))+(R74))+(R75)</f>
        <v>0</v>
      </c>
      <c r="S76" s="7">
        <f>(((S72)+(S73))+(S74))+(S75)</f>
        <v>0</v>
      </c>
      <c r="T76" s="7">
        <f>(R76)-(S76)</f>
        <v>0</v>
      </c>
      <c r="U76" s="8">
        <f>IF(S76=0,"",(R76)/(S76))</f>
        <v>0</v>
      </c>
      <c r="V76" s="7">
        <f>(((V72)+(V73))+(V74))+(V75)</f>
        <v>0</v>
      </c>
      <c r="W76" s="7">
        <f>(((W72)+(W73))+(W74))+(W75)</f>
        <v>0</v>
      </c>
      <c r="X76" s="7">
        <f>(V76)-(W76)</f>
        <v>0</v>
      </c>
      <c r="Y76" s="8">
        <f>IF(W76=0,"",(V76)/(W76))</f>
        <v>0</v>
      </c>
      <c r="Z76" s="7">
        <f>(((Z72)+(Z73))+(Z74))+(Z75)</f>
        <v>0</v>
      </c>
      <c r="AA76" s="7">
        <f>(((AA72)+(AA73))+(AA74))+(AA75)</f>
        <v>0</v>
      </c>
      <c r="AB76" s="7">
        <f>(Z76)-(AA76)</f>
        <v>0</v>
      </c>
      <c r="AC76" s="8">
        <f>IF(AA76=0,"",(Z76)/(AA76))</f>
        <v>0</v>
      </c>
      <c r="AD76" s="7">
        <f>(((AD72)+(AD73))+(AD74))+(AD75)</f>
        <v>0</v>
      </c>
      <c r="AE76" s="7">
        <f>(((AE72)+(AE73))+(AE74))+(AE75)</f>
        <v>0</v>
      </c>
      <c r="AF76" s="7">
        <f>(AD76)-(AE76)</f>
        <v>0</v>
      </c>
      <c r="AG76" s="8">
        <f>IF(AE76=0,"",(AD76)/(AE76))</f>
        <v>0</v>
      </c>
      <c r="AH76" s="7">
        <f>(((((((B76)+(F76))+(J76))+(N76))+(R76))+(V76))+(Z76))+(AD76)</f>
        <v>0</v>
      </c>
      <c r="AI76" s="7">
        <f>(((((((C76)+(G76))+(K76))+(O76))+(S76))+(W76))+(AA76))+(AE76)</f>
        <v>0</v>
      </c>
      <c r="AJ76" s="7">
        <f>(AH76)-(AI76)</f>
        <v>0</v>
      </c>
      <c r="AK76" s="8">
        <f>IF(AI76=0,"",(AH76)/(AI76))</f>
        <v>0</v>
      </c>
    </row>
    <row r="77" spans="1:37">
      <c r="A77" s="3" t="s">
        <v>86</v>
      </c>
      <c r="B77" s="4"/>
      <c r="C77" s="4"/>
      <c r="D77" s="5">
        <f>(B77)-(C77)</f>
        <v>0</v>
      </c>
      <c r="E77" s="6">
        <f>IF(C77=0,"",(B77)/(C77))</f>
        <v>0</v>
      </c>
      <c r="F77" s="4"/>
      <c r="G77" s="4"/>
      <c r="H77" s="5">
        <f>(F77)-(G77)</f>
        <v>0</v>
      </c>
      <c r="I77" s="6">
        <f>IF(G77=0,"",(F77)/(G77))</f>
        <v>0</v>
      </c>
      <c r="J77" s="4"/>
      <c r="K77" s="4"/>
      <c r="L77" s="5">
        <f>(J77)-(K77)</f>
        <v>0</v>
      </c>
      <c r="M77" s="6">
        <f>IF(K77=0,"",(J77)/(K77))</f>
        <v>0</v>
      </c>
      <c r="N77" s="4"/>
      <c r="O77" s="4"/>
      <c r="P77" s="5">
        <f>(N77)-(O77)</f>
        <v>0</v>
      </c>
      <c r="Q77" s="6">
        <f>IF(O77=0,"",(N77)/(O77))</f>
        <v>0</v>
      </c>
      <c r="R77" s="4"/>
      <c r="S77" s="4"/>
      <c r="T77" s="5">
        <f>(R77)-(S77)</f>
        <v>0</v>
      </c>
      <c r="U77" s="6">
        <f>IF(S77=0,"",(R77)/(S77))</f>
        <v>0</v>
      </c>
      <c r="V77" s="4"/>
      <c r="W77" s="4"/>
      <c r="X77" s="5">
        <f>(V77)-(W77)</f>
        <v>0</v>
      </c>
      <c r="Y77" s="6">
        <f>IF(W77=0,"",(V77)/(W77))</f>
        <v>0</v>
      </c>
      <c r="Z77" s="4"/>
      <c r="AA77" s="4"/>
      <c r="AB77" s="5">
        <f>(Z77)-(AA77)</f>
        <v>0</v>
      </c>
      <c r="AC77" s="6">
        <f>IF(AA77=0,"",(Z77)/(AA77))</f>
        <v>0</v>
      </c>
      <c r="AD77" s="4"/>
      <c r="AE77" s="4"/>
      <c r="AF77" s="5">
        <f>(AD77)-(AE77)</f>
        <v>0</v>
      </c>
      <c r="AG77" s="6">
        <f>IF(AE77=0,"",(AD77)/(AE77))</f>
        <v>0</v>
      </c>
      <c r="AH77" s="5">
        <f>(((((((B77)+(F77))+(J77))+(N77))+(R77))+(V77))+(Z77))+(AD77)</f>
        <v>0</v>
      </c>
      <c r="AI77" s="5">
        <f>(((((((C77)+(G77))+(K77))+(O77))+(S77))+(W77))+(AA77))+(AE77)</f>
        <v>0</v>
      </c>
      <c r="AJ77" s="5">
        <f>(AH77)-(AI77)</f>
        <v>0</v>
      </c>
      <c r="AK77" s="6">
        <f>IF(AI77=0,"",(AH77)/(AI77))</f>
        <v>0</v>
      </c>
    </row>
    <row r="78" spans="1:37">
      <c r="A78" s="3" t="s">
        <v>87</v>
      </c>
      <c r="B78" s="5">
        <f>0</f>
        <v>0</v>
      </c>
      <c r="C78" s="5">
        <f>238.33</f>
        <v>0</v>
      </c>
      <c r="D78" s="5">
        <f>(B78)-(C78)</f>
        <v>0</v>
      </c>
      <c r="E78" s="6">
        <f>IF(C78=0,"",(B78)/(C78))</f>
        <v>0</v>
      </c>
      <c r="F78" s="5">
        <f>162.6</f>
        <v>0</v>
      </c>
      <c r="G78" s="5">
        <f>238.33</f>
        <v>0</v>
      </c>
      <c r="H78" s="5">
        <f>(F78)-(G78)</f>
        <v>0</v>
      </c>
      <c r="I78" s="6">
        <f>IF(G78=0,"",(F78)/(G78))</f>
        <v>0</v>
      </c>
      <c r="J78" s="5">
        <f>70.27</f>
        <v>0</v>
      </c>
      <c r="K78" s="5">
        <f>238.33</f>
        <v>0</v>
      </c>
      <c r="L78" s="5">
        <f>(J78)-(K78)</f>
        <v>0</v>
      </c>
      <c r="M78" s="6">
        <f>IF(K78=0,"",(J78)/(K78))</f>
        <v>0</v>
      </c>
      <c r="N78" s="5">
        <f>71.05</f>
        <v>0</v>
      </c>
      <c r="O78" s="5">
        <f>238.33</f>
        <v>0</v>
      </c>
      <c r="P78" s="5">
        <f>(N78)-(O78)</f>
        <v>0</v>
      </c>
      <c r="Q78" s="6">
        <f>IF(O78=0,"",(N78)/(O78))</f>
        <v>0</v>
      </c>
      <c r="R78" s="5">
        <f>64.17</f>
        <v>0</v>
      </c>
      <c r="S78" s="5">
        <f>238.33</f>
        <v>0</v>
      </c>
      <c r="T78" s="5">
        <f>(R78)-(S78)</f>
        <v>0</v>
      </c>
      <c r="U78" s="6">
        <f>IF(S78=0,"",(R78)/(S78))</f>
        <v>0</v>
      </c>
      <c r="V78" s="5">
        <f>351.85</f>
        <v>0</v>
      </c>
      <c r="W78" s="5">
        <f>238.33</f>
        <v>0</v>
      </c>
      <c r="X78" s="5">
        <f>(V78)-(W78)</f>
        <v>0</v>
      </c>
      <c r="Y78" s="6">
        <f>IF(W78=0,"",(V78)/(W78))</f>
        <v>0</v>
      </c>
      <c r="Z78" s="5">
        <f>68.76</f>
        <v>0</v>
      </c>
      <c r="AA78" s="5">
        <f>238.33</f>
        <v>0</v>
      </c>
      <c r="AB78" s="5">
        <f>(Z78)-(AA78)</f>
        <v>0</v>
      </c>
      <c r="AC78" s="6">
        <f>IF(AA78=0,"",(Z78)/(AA78))</f>
        <v>0</v>
      </c>
      <c r="AD78" s="5">
        <f>71.05</f>
        <v>0</v>
      </c>
      <c r="AE78" s="5">
        <f>238.33</f>
        <v>0</v>
      </c>
      <c r="AF78" s="5">
        <f>(AD78)-(AE78)</f>
        <v>0</v>
      </c>
      <c r="AG78" s="6">
        <f>IF(AE78=0,"",(AD78)/(AE78))</f>
        <v>0</v>
      </c>
      <c r="AH78" s="5">
        <f>(((((((B78)+(F78))+(J78))+(N78))+(R78))+(V78))+(Z78))+(AD78)</f>
        <v>0</v>
      </c>
      <c r="AI78" s="5">
        <f>(((((((C78)+(G78))+(K78))+(O78))+(S78))+(W78))+(AA78))+(AE78)</f>
        <v>0</v>
      </c>
      <c r="AJ78" s="5">
        <f>(AH78)-(AI78)</f>
        <v>0</v>
      </c>
      <c r="AK78" s="6">
        <f>IF(AI78=0,"",(AH78)/(AI78))</f>
        <v>0</v>
      </c>
    </row>
    <row r="79" spans="1:37">
      <c r="A79" s="3" t="s">
        <v>88</v>
      </c>
      <c r="B79" s="5">
        <f>0</f>
        <v>0</v>
      </c>
      <c r="C79" s="5">
        <f>128.33</f>
        <v>0</v>
      </c>
      <c r="D79" s="5">
        <f>(B79)-(C79)</f>
        <v>0</v>
      </c>
      <c r="E79" s="6">
        <f>IF(C79=0,"",(B79)/(C79))</f>
        <v>0</v>
      </c>
      <c r="F79" s="5">
        <f>87.56</f>
        <v>0</v>
      </c>
      <c r="G79" s="5">
        <f>128.33</f>
        <v>0</v>
      </c>
      <c r="H79" s="5">
        <f>(F79)-(G79)</f>
        <v>0</v>
      </c>
      <c r="I79" s="6">
        <f>IF(G79=0,"",(F79)/(G79))</f>
        <v>0</v>
      </c>
      <c r="J79" s="5">
        <f>37.84</f>
        <v>0</v>
      </c>
      <c r="K79" s="5">
        <f>128.33</f>
        <v>0</v>
      </c>
      <c r="L79" s="5">
        <f>(J79)-(K79)</f>
        <v>0</v>
      </c>
      <c r="M79" s="6">
        <f>IF(K79=0,"",(J79)/(K79))</f>
        <v>0</v>
      </c>
      <c r="N79" s="5">
        <f>38.26</f>
        <v>0</v>
      </c>
      <c r="O79" s="5">
        <f>128.33</f>
        <v>0</v>
      </c>
      <c r="P79" s="5">
        <f>(N79)-(O79)</f>
        <v>0</v>
      </c>
      <c r="Q79" s="6">
        <f>IF(O79=0,"",(N79)/(O79))</f>
        <v>0</v>
      </c>
      <c r="R79" s="5">
        <f>34.56</f>
        <v>0</v>
      </c>
      <c r="S79" s="5">
        <f>128.33</f>
        <v>0</v>
      </c>
      <c r="T79" s="5">
        <f>(R79)-(S79)</f>
        <v>0</v>
      </c>
      <c r="U79" s="6">
        <f>IF(S79=0,"",(R79)/(S79))</f>
        <v>0</v>
      </c>
      <c r="V79" s="5">
        <f>189.46</f>
        <v>0</v>
      </c>
      <c r="W79" s="5">
        <f>128.33</f>
        <v>0</v>
      </c>
      <c r="X79" s="5">
        <f>(V79)-(W79)</f>
        <v>0</v>
      </c>
      <c r="Y79" s="6">
        <f>IF(W79=0,"",(V79)/(W79))</f>
        <v>0</v>
      </c>
      <c r="Z79" s="5">
        <f>37.02</f>
        <v>0</v>
      </c>
      <c r="AA79" s="5">
        <f>128.33</f>
        <v>0</v>
      </c>
      <c r="AB79" s="5">
        <f>(Z79)-(AA79)</f>
        <v>0</v>
      </c>
      <c r="AC79" s="6">
        <f>IF(AA79=0,"",(Z79)/(AA79))</f>
        <v>0</v>
      </c>
      <c r="AD79" s="5">
        <f>38.26</f>
        <v>0</v>
      </c>
      <c r="AE79" s="5">
        <f>128.33</f>
        <v>0</v>
      </c>
      <c r="AF79" s="5">
        <f>(AD79)-(AE79)</f>
        <v>0</v>
      </c>
      <c r="AG79" s="6">
        <f>IF(AE79=0,"",(AD79)/(AE79))</f>
        <v>0</v>
      </c>
      <c r="AH79" s="5">
        <f>(((((((B79)+(F79))+(J79))+(N79))+(R79))+(V79))+(Z79))+(AD79)</f>
        <v>0</v>
      </c>
      <c r="AI79" s="5">
        <f>(((((((C79)+(G79))+(K79))+(O79))+(S79))+(W79))+(AA79))+(AE79)</f>
        <v>0</v>
      </c>
      <c r="AJ79" s="5">
        <f>(AH79)-(AI79)</f>
        <v>0</v>
      </c>
      <c r="AK79" s="6">
        <f>IF(AI79=0,"",(AH79)/(AI79))</f>
        <v>0</v>
      </c>
    </row>
    <row r="80" spans="1:37">
      <c r="A80" s="3" t="s">
        <v>89</v>
      </c>
      <c r="B80" s="5">
        <f>0</f>
        <v>0</v>
      </c>
      <c r="C80" s="4"/>
      <c r="D80" s="5">
        <f>(B80)-(C80)</f>
        <v>0</v>
      </c>
      <c r="E80" s="6">
        <f>IF(C80=0,"",(B80)/(C80))</f>
        <v>0</v>
      </c>
      <c r="F80" s="5">
        <f>0</f>
        <v>0</v>
      </c>
      <c r="G80" s="4"/>
      <c r="H80" s="5">
        <f>(F80)-(G80)</f>
        <v>0</v>
      </c>
      <c r="I80" s="6">
        <f>IF(G80=0,"",(F80)/(G80))</f>
        <v>0</v>
      </c>
      <c r="J80" s="5">
        <f>0</f>
        <v>0</v>
      </c>
      <c r="K80" s="4"/>
      <c r="L80" s="5">
        <f>(J80)-(K80)</f>
        <v>0</v>
      </c>
      <c r="M80" s="6">
        <f>IF(K80=0,"",(J80)/(K80))</f>
        <v>0</v>
      </c>
      <c r="N80" s="5">
        <f>0</f>
        <v>0</v>
      </c>
      <c r="O80" s="4"/>
      <c r="P80" s="5">
        <f>(N80)-(O80)</f>
        <v>0</v>
      </c>
      <c r="Q80" s="6">
        <f>IF(O80=0,"",(N80)/(O80))</f>
        <v>0</v>
      </c>
      <c r="R80" s="5">
        <f>0</f>
        <v>0</v>
      </c>
      <c r="S80" s="4"/>
      <c r="T80" s="5">
        <f>(R80)-(S80)</f>
        <v>0</v>
      </c>
      <c r="U80" s="6">
        <f>IF(S80=0,"",(R80)/(S80))</f>
        <v>0</v>
      </c>
      <c r="V80" s="5">
        <f>0</f>
        <v>0</v>
      </c>
      <c r="W80" s="4"/>
      <c r="X80" s="5">
        <f>(V80)-(W80)</f>
        <v>0</v>
      </c>
      <c r="Y80" s="6">
        <f>IF(W80=0,"",(V80)/(W80))</f>
        <v>0</v>
      </c>
      <c r="Z80" s="5">
        <f>0</f>
        <v>0</v>
      </c>
      <c r="AA80" s="4"/>
      <c r="AB80" s="5">
        <f>(Z80)-(AA80)</f>
        <v>0</v>
      </c>
      <c r="AC80" s="6">
        <f>IF(AA80=0,"",(Z80)/(AA80))</f>
        <v>0</v>
      </c>
      <c r="AD80" s="5">
        <f>0</f>
        <v>0</v>
      </c>
      <c r="AE80" s="4"/>
      <c r="AF80" s="5">
        <f>(AD80)-(AE80)</f>
        <v>0</v>
      </c>
      <c r="AG80" s="6">
        <f>IF(AE80=0,"",(AD80)/(AE80))</f>
        <v>0</v>
      </c>
      <c r="AH80" s="5">
        <f>(((((((B80)+(F80))+(J80))+(N80))+(R80))+(V80))+(Z80))+(AD80)</f>
        <v>0</v>
      </c>
      <c r="AI80" s="5">
        <f>(((((((C80)+(G80))+(K80))+(O80))+(S80))+(W80))+(AA80))+(AE80)</f>
        <v>0</v>
      </c>
      <c r="AJ80" s="5">
        <f>(AH80)-(AI80)</f>
        <v>0</v>
      </c>
      <c r="AK80" s="6">
        <f>IF(AI80=0,"",(AH80)/(AI80))</f>
        <v>0</v>
      </c>
    </row>
    <row r="81" spans="1:37">
      <c r="A81" s="3" t="s">
        <v>90</v>
      </c>
      <c r="B81" s="7">
        <f>(((B77)+(B78))+(B79))+(B80)</f>
        <v>0</v>
      </c>
      <c r="C81" s="7">
        <f>(((C77)+(C78))+(C79))+(C80)</f>
        <v>0</v>
      </c>
      <c r="D81" s="7">
        <f>(B81)-(C81)</f>
        <v>0</v>
      </c>
      <c r="E81" s="8">
        <f>IF(C81=0,"",(B81)/(C81))</f>
        <v>0</v>
      </c>
      <c r="F81" s="7">
        <f>(((F77)+(F78))+(F79))+(F80)</f>
        <v>0</v>
      </c>
      <c r="G81" s="7">
        <f>(((G77)+(G78))+(G79))+(G80)</f>
        <v>0</v>
      </c>
      <c r="H81" s="7">
        <f>(F81)-(G81)</f>
        <v>0</v>
      </c>
      <c r="I81" s="8">
        <f>IF(G81=0,"",(F81)/(G81))</f>
        <v>0</v>
      </c>
      <c r="J81" s="7">
        <f>(((J77)+(J78))+(J79))+(J80)</f>
        <v>0</v>
      </c>
      <c r="K81" s="7">
        <f>(((K77)+(K78))+(K79))+(K80)</f>
        <v>0</v>
      </c>
      <c r="L81" s="7">
        <f>(J81)-(K81)</f>
        <v>0</v>
      </c>
      <c r="M81" s="8">
        <f>IF(K81=0,"",(J81)/(K81))</f>
        <v>0</v>
      </c>
      <c r="N81" s="7">
        <f>(((N77)+(N78))+(N79))+(N80)</f>
        <v>0</v>
      </c>
      <c r="O81" s="7">
        <f>(((O77)+(O78))+(O79))+(O80)</f>
        <v>0</v>
      </c>
      <c r="P81" s="7">
        <f>(N81)-(O81)</f>
        <v>0</v>
      </c>
      <c r="Q81" s="8">
        <f>IF(O81=0,"",(N81)/(O81))</f>
        <v>0</v>
      </c>
      <c r="R81" s="7">
        <f>(((R77)+(R78))+(R79))+(R80)</f>
        <v>0</v>
      </c>
      <c r="S81" s="7">
        <f>(((S77)+(S78))+(S79))+(S80)</f>
        <v>0</v>
      </c>
      <c r="T81" s="7">
        <f>(R81)-(S81)</f>
        <v>0</v>
      </c>
      <c r="U81" s="8">
        <f>IF(S81=0,"",(R81)/(S81))</f>
        <v>0</v>
      </c>
      <c r="V81" s="7">
        <f>(((V77)+(V78))+(V79))+(V80)</f>
        <v>0</v>
      </c>
      <c r="W81" s="7">
        <f>(((W77)+(W78))+(W79))+(W80)</f>
        <v>0</v>
      </c>
      <c r="X81" s="7">
        <f>(V81)-(W81)</f>
        <v>0</v>
      </c>
      <c r="Y81" s="8">
        <f>IF(W81=0,"",(V81)/(W81))</f>
        <v>0</v>
      </c>
      <c r="Z81" s="7">
        <f>(((Z77)+(Z78))+(Z79))+(Z80)</f>
        <v>0</v>
      </c>
      <c r="AA81" s="7">
        <f>(((AA77)+(AA78))+(AA79))+(AA80)</f>
        <v>0</v>
      </c>
      <c r="AB81" s="7">
        <f>(Z81)-(AA81)</f>
        <v>0</v>
      </c>
      <c r="AC81" s="8">
        <f>IF(AA81=0,"",(Z81)/(AA81))</f>
        <v>0</v>
      </c>
      <c r="AD81" s="7">
        <f>(((AD77)+(AD78))+(AD79))+(AD80)</f>
        <v>0</v>
      </c>
      <c r="AE81" s="7">
        <f>(((AE77)+(AE78))+(AE79))+(AE80)</f>
        <v>0</v>
      </c>
      <c r="AF81" s="7">
        <f>(AD81)-(AE81)</f>
        <v>0</v>
      </c>
      <c r="AG81" s="8">
        <f>IF(AE81=0,"",(AD81)/(AE81))</f>
        <v>0</v>
      </c>
      <c r="AH81" s="7">
        <f>(((((((B81)+(F81))+(J81))+(N81))+(R81))+(V81))+(Z81))+(AD81)</f>
        <v>0</v>
      </c>
      <c r="AI81" s="7">
        <f>(((((((C81)+(G81))+(K81))+(O81))+(S81))+(W81))+(AA81))+(AE81)</f>
        <v>0</v>
      </c>
      <c r="AJ81" s="7">
        <f>(AH81)-(AI81)</f>
        <v>0</v>
      </c>
      <c r="AK81" s="8">
        <f>IF(AI81=0,"",(AH81)/(AI81))</f>
        <v>0</v>
      </c>
    </row>
    <row r="82" spans="1:37">
      <c r="A82" s="3" t="s">
        <v>91</v>
      </c>
      <c r="B82" s="4"/>
      <c r="C82" s="4"/>
      <c r="D82" s="5">
        <f>(B82)-(C82)</f>
        <v>0</v>
      </c>
      <c r="E82" s="6">
        <f>IF(C82=0,"",(B82)/(C82))</f>
        <v>0</v>
      </c>
      <c r="F82" s="4"/>
      <c r="G82" s="4"/>
      <c r="H82" s="5">
        <f>(F82)-(G82)</f>
        <v>0</v>
      </c>
      <c r="I82" s="6">
        <f>IF(G82=0,"",(F82)/(G82))</f>
        <v>0</v>
      </c>
      <c r="J82" s="4"/>
      <c r="K82" s="4"/>
      <c r="L82" s="5">
        <f>(J82)-(K82)</f>
        <v>0</v>
      </c>
      <c r="M82" s="6">
        <f>IF(K82=0,"",(J82)/(K82))</f>
        <v>0</v>
      </c>
      <c r="N82" s="4"/>
      <c r="O82" s="4"/>
      <c r="P82" s="5">
        <f>(N82)-(O82)</f>
        <v>0</v>
      </c>
      <c r="Q82" s="6">
        <f>IF(O82=0,"",(N82)/(O82))</f>
        <v>0</v>
      </c>
      <c r="R82" s="4"/>
      <c r="S82" s="4"/>
      <c r="T82" s="5">
        <f>(R82)-(S82)</f>
        <v>0</v>
      </c>
      <c r="U82" s="6">
        <f>IF(S82=0,"",(R82)/(S82))</f>
        <v>0</v>
      </c>
      <c r="V82" s="4"/>
      <c r="W82" s="4"/>
      <c r="X82" s="5">
        <f>(V82)-(W82)</f>
        <v>0</v>
      </c>
      <c r="Y82" s="6">
        <f>IF(W82=0,"",(V82)/(W82))</f>
        <v>0</v>
      </c>
      <c r="Z82" s="4"/>
      <c r="AA82" s="4"/>
      <c r="AB82" s="5">
        <f>(Z82)-(AA82)</f>
        <v>0</v>
      </c>
      <c r="AC82" s="6">
        <f>IF(AA82=0,"",(Z82)/(AA82))</f>
        <v>0</v>
      </c>
      <c r="AD82" s="4"/>
      <c r="AE82" s="4"/>
      <c r="AF82" s="5">
        <f>(AD82)-(AE82)</f>
        <v>0</v>
      </c>
      <c r="AG82" s="6">
        <f>IF(AE82=0,"",(AD82)/(AE82))</f>
        <v>0</v>
      </c>
      <c r="AH82" s="5">
        <f>(((((((B82)+(F82))+(J82))+(N82))+(R82))+(V82))+(Z82))+(AD82)</f>
        <v>0</v>
      </c>
      <c r="AI82" s="5">
        <f>(((((((C82)+(G82))+(K82))+(O82))+(S82))+(W82))+(AA82))+(AE82)</f>
        <v>0</v>
      </c>
      <c r="AJ82" s="5">
        <f>(AH82)-(AI82)</f>
        <v>0</v>
      </c>
      <c r="AK82" s="6">
        <f>IF(AI82=0,"",(AH82)/(AI82))</f>
        <v>0</v>
      </c>
    </row>
    <row r="83" spans="1:37">
      <c r="A83" s="3" t="s">
        <v>92</v>
      </c>
      <c r="B83" s="5">
        <f>0</f>
        <v>0</v>
      </c>
      <c r="C83" s="5">
        <f>19</f>
        <v>0</v>
      </c>
      <c r="D83" s="5">
        <f>(B83)-(C83)</f>
        <v>0</v>
      </c>
      <c r="E83" s="6">
        <f>IF(C83=0,"",(B83)/(C83))</f>
        <v>0</v>
      </c>
      <c r="F83" s="5">
        <f>0</f>
        <v>0</v>
      </c>
      <c r="G83" s="5">
        <f>19</f>
        <v>0</v>
      </c>
      <c r="H83" s="5">
        <f>(F83)-(G83)</f>
        <v>0</v>
      </c>
      <c r="I83" s="6">
        <f>IF(G83=0,"",(F83)/(G83))</f>
        <v>0</v>
      </c>
      <c r="J83" s="5">
        <f>0</f>
        <v>0</v>
      </c>
      <c r="K83" s="5">
        <f>19</f>
        <v>0</v>
      </c>
      <c r="L83" s="5">
        <f>(J83)-(K83)</f>
        <v>0</v>
      </c>
      <c r="M83" s="6">
        <f>IF(K83=0,"",(J83)/(K83))</f>
        <v>0</v>
      </c>
      <c r="N83" s="5">
        <f>0</f>
        <v>0</v>
      </c>
      <c r="O83" s="5">
        <f>19</f>
        <v>0</v>
      </c>
      <c r="P83" s="5">
        <f>(N83)-(O83)</f>
        <v>0</v>
      </c>
      <c r="Q83" s="6">
        <f>IF(O83=0,"",(N83)/(O83))</f>
        <v>0</v>
      </c>
      <c r="R83" s="5">
        <f>0</f>
        <v>0</v>
      </c>
      <c r="S83" s="5">
        <f>19</f>
        <v>0</v>
      </c>
      <c r="T83" s="5">
        <f>(R83)-(S83)</f>
        <v>0</v>
      </c>
      <c r="U83" s="6">
        <f>IF(S83=0,"",(R83)/(S83))</f>
        <v>0</v>
      </c>
      <c r="V83" s="5">
        <f>0</f>
        <v>0</v>
      </c>
      <c r="W83" s="5">
        <f>19</f>
        <v>0</v>
      </c>
      <c r="X83" s="5">
        <f>(V83)-(W83)</f>
        <v>0</v>
      </c>
      <c r="Y83" s="6">
        <f>IF(W83=0,"",(V83)/(W83))</f>
        <v>0</v>
      </c>
      <c r="Z83" s="5">
        <f>0</f>
        <v>0</v>
      </c>
      <c r="AA83" s="5">
        <f>19</f>
        <v>0</v>
      </c>
      <c r="AB83" s="5">
        <f>(Z83)-(AA83)</f>
        <v>0</v>
      </c>
      <c r="AC83" s="6">
        <f>IF(AA83=0,"",(Z83)/(AA83))</f>
        <v>0</v>
      </c>
      <c r="AD83" s="5">
        <f>0</f>
        <v>0</v>
      </c>
      <c r="AE83" s="5">
        <f>19</f>
        <v>0</v>
      </c>
      <c r="AF83" s="5">
        <f>(AD83)-(AE83)</f>
        <v>0</v>
      </c>
      <c r="AG83" s="6">
        <f>IF(AE83=0,"",(AD83)/(AE83))</f>
        <v>0</v>
      </c>
      <c r="AH83" s="5">
        <f>(((((((B83)+(F83))+(J83))+(N83))+(R83))+(V83))+(Z83))+(AD83)</f>
        <v>0</v>
      </c>
      <c r="AI83" s="5">
        <f>(((((((C83)+(G83))+(K83))+(O83))+(S83))+(W83))+(AA83))+(AE83)</f>
        <v>0</v>
      </c>
      <c r="AJ83" s="5">
        <f>(AH83)-(AI83)</f>
        <v>0</v>
      </c>
      <c r="AK83" s="6">
        <f>IF(AI83=0,"",(AH83)/(AI83))</f>
        <v>0</v>
      </c>
    </row>
    <row r="84" spans="1:37">
      <c r="A84" s="3" t="s">
        <v>93</v>
      </c>
      <c r="B84" s="5">
        <f>0</f>
        <v>0</v>
      </c>
      <c r="C84" s="5">
        <f>10.25</f>
        <v>0</v>
      </c>
      <c r="D84" s="5">
        <f>(B84)-(C84)</f>
        <v>0</v>
      </c>
      <c r="E84" s="6">
        <f>IF(C84=0,"",(B84)/(C84))</f>
        <v>0</v>
      </c>
      <c r="F84" s="5">
        <f>0</f>
        <v>0</v>
      </c>
      <c r="G84" s="5">
        <f>10.25</f>
        <v>0</v>
      </c>
      <c r="H84" s="5">
        <f>(F84)-(G84)</f>
        <v>0</v>
      </c>
      <c r="I84" s="6">
        <f>IF(G84=0,"",(F84)/(G84))</f>
        <v>0</v>
      </c>
      <c r="J84" s="5">
        <f>0</f>
        <v>0</v>
      </c>
      <c r="K84" s="5">
        <f>10.25</f>
        <v>0</v>
      </c>
      <c r="L84" s="5">
        <f>(J84)-(K84)</f>
        <v>0</v>
      </c>
      <c r="M84" s="6">
        <f>IF(K84=0,"",(J84)/(K84))</f>
        <v>0</v>
      </c>
      <c r="N84" s="5">
        <f>0</f>
        <v>0</v>
      </c>
      <c r="O84" s="5">
        <f>10.25</f>
        <v>0</v>
      </c>
      <c r="P84" s="5">
        <f>(N84)-(O84)</f>
        <v>0</v>
      </c>
      <c r="Q84" s="6">
        <f>IF(O84=0,"",(N84)/(O84))</f>
        <v>0</v>
      </c>
      <c r="R84" s="5">
        <f>0</f>
        <v>0</v>
      </c>
      <c r="S84" s="5">
        <f>10.25</f>
        <v>0</v>
      </c>
      <c r="T84" s="5">
        <f>(R84)-(S84)</f>
        <v>0</v>
      </c>
      <c r="U84" s="6">
        <f>IF(S84=0,"",(R84)/(S84))</f>
        <v>0</v>
      </c>
      <c r="V84" s="5">
        <f>0</f>
        <v>0</v>
      </c>
      <c r="W84" s="5">
        <f>10.25</f>
        <v>0</v>
      </c>
      <c r="X84" s="5">
        <f>(V84)-(W84)</f>
        <v>0</v>
      </c>
      <c r="Y84" s="6">
        <f>IF(W84=0,"",(V84)/(W84))</f>
        <v>0</v>
      </c>
      <c r="Z84" s="5">
        <f>0</f>
        <v>0</v>
      </c>
      <c r="AA84" s="5">
        <f>10.25</f>
        <v>0</v>
      </c>
      <c r="AB84" s="5">
        <f>(Z84)-(AA84)</f>
        <v>0</v>
      </c>
      <c r="AC84" s="6">
        <f>IF(AA84=0,"",(Z84)/(AA84))</f>
        <v>0</v>
      </c>
      <c r="AD84" s="5">
        <f>0</f>
        <v>0</v>
      </c>
      <c r="AE84" s="5">
        <f>10.25</f>
        <v>0</v>
      </c>
      <c r="AF84" s="5">
        <f>(AD84)-(AE84)</f>
        <v>0</v>
      </c>
      <c r="AG84" s="6">
        <f>IF(AE84=0,"",(AD84)/(AE84))</f>
        <v>0</v>
      </c>
      <c r="AH84" s="5">
        <f>(((((((B84)+(F84))+(J84))+(N84))+(R84))+(V84))+(Z84))+(AD84)</f>
        <v>0</v>
      </c>
      <c r="AI84" s="5">
        <f>(((((((C84)+(G84))+(K84))+(O84))+(S84))+(W84))+(AA84))+(AE84)</f>
        <v>0</v>
      </c>
      <c r="AJ84" s="5">
        <f>(AH84)-(AI84)</f>
        <v>0</v>
      </c>
      <c r="AK84" s="6">
        <f>IF(AI84=0,"",(AH84)/(AI84))</f>
        <v>0</v>
      </c>
    </row>
    <row r="85" spans="1:37">
      <c r="A85" s="3" t="s">
        <v>94</v>
      </c>
      <c r="B85" s="7">
        <f>((B82)+(B83))+(B84)</f>
        <v>0</v>
      </c>
      <c r="C85" s="7">
        <f>((C82)+(C83))+(C84)</f>
        <v>0</v>
      </c>
      <c r="D85" s="7">
        <f>(B85)-(C85)</f>
        <v>0</v>
      </c>
      <c r="E85" s="8">
        <f>IF(C85=0,"",(B85)/(C85))</f>
        <v>0</v>
      </c>
      <c r="F85" s="7">
        <f>((F82)+(F83))+(F84)</f>
        <v>0</v>
      </c>
      <c r="G85" s="7">
        <f>((G82)+(G83))+(G84)</f>
        <v>0</v>
      </c>
      <c r="H85" s="7">
        <f>(F85)-(G85)</f>
        <v>0</v>
      </c>
      <c r="I85" s="8">
        <f>IF(G85=0,"",(F85)/(G85))</f>
        <v>0</v>
      </c>
      <c r="J85" s="7">
        <f>((J82)+(J83))+(J84)</f>
        <v>0</v>
      </c>
      <c r="K85" s="7">
        <f>((K82)+(K83))+(K84)</f>
        <v>0</v>
      </c>
      <c r="L85" s="7">
        <f>(J85)-(K85)</f>
        <v>0</v>
      </c>
      <c r="M85" s="8">
        <f>IF(K85=0,"",(J85)/(K85))</f>
        <v>0</v>
      </c>
      <c r="N85" s="7">
        <f>((N82)+(N83))+(N84)</f>
        <v>0</v>
      </c>
      <c r="O85" s="7">
        <f>((O82)+(O83))+(O84)</f>
        <v>0</v>
      </c>
      <c r="P85" s="7">
        <f>(N85)-(O85)</f>
        <v>0</v>
      </c>
      <c r="Q85" s="8">
        <f>IF(O85=0,"",(N85)/(O85))</f>
        <v>0</v>
      </c>
      <c r="R85" s="7">
        <f>((R82)+(R83))+(R84)</f>
        <v>0</v>
      </c>
      <c r="S85" s="7">
        <f>((S82)+(S83))+(S84)</f>
        <v>0</v>
      </c>
      <c r="T85" s="7">
        <f>(R85)-(S85)</f>
        <v>0</v>
      </c>
      <c r="U85" s="8">
        <f>IF(S85=0,"",(R85)/(S85))</f>
        <v>0</v>
      </c>
      <c r="V85" s="7">
        <f>((V82)+(V83))+(V84)</f>
        <v>0</v>
      </c>
      <c r="W85" s="7">
        <f>((W82)+(W83))+(W84)</f>
        <v>0</v>
      </c>
      <c r="X85" s="7">
        <f>(V85)-(W85)</f>
        <v>0</v>
      </c>
      <c r="Y85" s="8">
        <f>IF(W85=0,"",(V85)/(W85))</f>
        <v>0</v>
      </c>
      <c r="Z85" s="7">
        <f>((Z82)+(Z83))+(Z84)</f>
        <v>0</v>
      </c>
      <c r="AA85" s="7">
        <f>((AA82)+(AA83))+(AA84)</f>
        <v>0</v>
      </c>
      <c r="AB85" s="7">
        <f>(Z85)-(AA85)</f>
        <v>0</v>
      </c>
      <c r="AC85" s="8">
        <f>IF(AA85=0,"",(Z85)/(AA85))</f>
        <v>0</v>
      </c>
      <c r="AD85" s="7">
        <f>((AD82)+(AD83))+(AD84)</f>
        <v>0</v>
      </c>
      <c r="AE85" s="7">
        <f>((AE82)+(AE83))+(AE84)</f>
        <v>0</v>
      </c>
      <c r="AF85" s="7">
        <f>(AD85)-(AE85)</f>
        <v>0</v>
      </c>
      <c r="AG85" s="8">
        <f>IF(AE85=0,"",(AD85)/(AE85))</f>
        <v>0</v>
      </c>
      <c r="AH85" s="7">
        <f>(((((((B85)+(F85))+(J85))+(N85))+(R85))+(V85))+(Z85))+(AD85)</f>
        <v>0</v>
      </c>
      <c r="AI85" s="7">
        <f>(((((((C85)+(G85))+(K85))+(O85))+(S85))+(W85))+(AA85))+(AE85)</f>
        <v>0</v>
      </c>
      <c r="AJ85" s="7">
        <f>(AH85)-(AI85)</f>
        <v>0</v>
      </c>
      <c r="AK85" s="8">
        <f>IF(AI85=0,"",(AH85)/(AI85))</f>
        <v>0</v>
      </c>
    </row>
    <row r="86" spans="1:37">
      <c r="A86" s="3" t="s">
        <v>95</v>
      </c>
      <c r="B86" s="4"/>
      <c r="C86" s="4"/>
      <c r="D86" s="5">
        <f>(B86)-(C86)</f>
        <v>0</v>
      </c>
      <c r="E86" s="6">
        <f>IF(C86=0,"",(B86)/(C86))</f>
        <v>0</v>
      </c>
      <c r="F86" s="4"/>
      <c r="G86" s="4"/>
      <c r="H86" s="5">
        <f>(F86)-(G86)</f>
        <v>0</v>
      </c>
      <c r="I86" s="6">
        <f>IF(G86=0,"",(F86)/(G86))</f>
        <v>0</v>
      </c>
      <c r="J86" s="4"/>
      <c r="K86" s="4"/>
      <c r="L86" s="5">
        <f>(J86)-(K86)</f>
        <v>0</v>
      </c>
      <c r="M86" s="6">
        <f>IF(K86=0,"",(J86)/(K86))</f>
        <v>0</v>
      </c>
      <c r="N86" s="4"/>
      <c r="O86" s="4"/>
      <c r="P86" s="5">
        <f>(N86)-(O86)</f>
        <v>0</v>
      </c>
      <c r="Q86" s="6">
        <f>IF(O86=0,"",(N86)/(O86))</f>
        <v>0</v>
      </c>
      <c r="R86" s="4"/>
      <c r="S86" s="4"/>
      <c r="T86" s="5">
        <f>(R86)-(S86)</f>
        <v>0</v>
      </c>
      <c r="U86" s="6">
        <f>IF(S86=0,"",(R86)/(S86))</f>
        <v>0</v>
      </c>
      <c r="V86" s="4"/>
      <c r="W86" s="4"/>
      <c r="X86" s="5">
        <f>(V86)-(W86)</f>
        <v>0</v>
      </c>
      <c r="Y86" s="6">
        <f>IF(W86=0,"",(V86)/(W86))</f>
        <v>0</v>
      </c>
      <c r="Z86" s="4"/>
      <c r="AA86" s="4"/>
      <c r="AB86" s="5">
        <f>(Z86)-(AA86)</f>
        <v>0</v>
      </c>
      <c r="AC86" s="6">
        <f>IF(AA86=0,"",(Z86)/(AA86))</f>
        <v>0</v>
      </c>
      <c r="AD86" s="4"/>
      <c r="AE86" s="4"/>
      <c r="AF86" s="5">
        <f>(AD86)-(AE86)</f>
        <v>0</v>
      </c>
      <c r="AG86" s="6">
        <f>IF(AE86=0,"",(AD86)/(AE86))</f>
        <v>0</v>
      </c>
      <c r="AH86" s="5">
        <f>(((((((B86)+(F86))+(J86))+(N86))+(R86))+(V86))+(Z86))+(AD86)</f>
        <v>0</v>
      </c>
      <c r="AI86" s="5">
        <f>(((((((C86)+(G86))+(K86))+(O86))+(S86))+(W86))+(AA86))+(AE86)</f>
        <v>0</v>
      </c>
      <c r="AJ86" s="5">
        <f>(AH86)-(AI86)</f>
        <v>0</v>
      </c>
      <c r="AK86" s="6">
        <f>IF(AI86=0,"",(AH86)/(AI86))</f>
        <v>0</v>
      </c>
    </row>
    <row r="87" spans="1:37">
      <c r="A87" s="3" t="s">
        <v>96</v>
      </c>
      <c r="B87" s="4"/>
      <c r="C87" s="4"/>
      <c r="D87" s="5">
        <f>(B87)-(C87)</f>
        <v>0</v>
      </c>
      <c r="E87" s="6">
        <f>IF(C87=0,"",(B87)/(C87))</f>
        <v>0</v>
      </c>
      <c r="F87" s="4"/>
      <c r="G87" s="4"/>
      <c r="H87" s="5">
        <f>(F87)-(G87)</f>
        <v>0</v>
      </c>
      <c r="I87" s="6">
        <f>IF(G87=0,"",(F87)/(G87))</f>
        <v>0</v>
      </c>
      <c r="J87" s="4"/>
      <c r="K87" s="4"/>
      <c r="L87" s="5">
        <f>(J87)-(K87)</f>
        <v>0</v>
      </c>
      <c r="M87" s="6">
        <f>IF(K87=0,"",(J87)/(K87))</f>
        <v>0</v>
      </c>
      <c r="N87" s="4"/>
      <c r="O87" s="4"/>
      <c r="P87" s="5">
        <f>(N87)-(O87)</f>
        <v>0</v>
      </c>
      <c r="Q87" s="6">
        <f>IF(O87=0,"",(N87)/(O87))</f>
        <v>0</v>
      </c>
      <c r="R87" s="5">
        <f>149.94</f>
        <v>0</v>
      </c>
      <c r="S87" s="4"/>
      <c r="T87" s="5">
        <f>(R87)-(S87)</f>
        <v>0</v>
      </c>
      <c r="U87" s="6">
        <f>IF(S87=0,"",(R87)/(S87))</f>
        <v>0</v>
      </c>
      <c r="V87" s="5">
        <f>0</f>
        <v>0</v>
      </c>
      <c r="W87" s="4"/>
      <c r="X87" s="5">
        <f>(V87)-(W87)</f>
        <v>0</v>
      </c>
      <c r="Y87" s="6">
        <f>IF(W87=0,"",(V87)/(W87))</f>
        <v>0</v>
      </c>
      <c r="Z87" s="5">
        <f>0</f>
        <v>0</v>
      </c>
      <c r="AA87" s="4"/>
      <c r="AB87" s="5">
        <f>(Z87)-(AA87)</f>
        <v>0</v>
      </c>
      <c r="AC87" s="6">
        <f>IF(AA87=0,"",(Z87)/(AA87))</f>
        <v>0</v>
      </c>
      <c r="AD87" s="5">
        <f>0</f>
        <v>0</v>
      </c>
      <c r="AE87" s="4"/>
      <c r="AF87" s="5">
        <f>(AD87)-(AE87)</f>
        <v>0</v>
      </c>
      <c r="AG87" s="6">
        <f>IF(AE87=0,"",(AD87)/(AE87))</f>
        <v>0</v>
      </c>
      <c r="AH87" s="5">
        <f>(((((((B87)+(F87))+(J87))+(N87))+(R87))+(V87))+(Z87))+(AD87)</f>
        <v>0</v>
      </c>
      <c r="AI87" s="5">
        <f>(((((((C87)+(G87))+(K87))+(O87))+(S87))+(W87))+(AA87))+(AE87)</f>
        <v>0</v>
      </c>
      <c r="AJ87" s="5">
        <f>(AH87)-(AI87)</f>
        <v>0</v>
      </c>
      <c r="AK87" s="6">
        <f>IF(AI87=0,"",(AH87)/(AI87))</f>
        <v>0</v>
      </c>
    </row>
    <row r="88" spans="1:37">
      <c r="A88" s="3" t="s">
        <v>97</v>
      </c>
      <c r="B88" s="4"/>
      <c r="C88" s="4"/>
      <c r="D88" s="5">
        <f>(B88)-(C88)</f>
        <v>0</v>
      </c>
      <c r="E88" s="6">
        <f>IF(C88=0,"",(B88)/(C88))</f>
        <v>0</v>
      </c>
      <c r="F88" s="4"/>
      <c r="G88" s="4"/>
      <c r="H88" s="5">
        <f>(F88)-(G88)</f>
        <v>0</v>
      </c>
      <c r="I88" s="6">
        <f>IF(G88=0,"",(F88)/(G88))</f>
        <v>0</v>
      </c>
      <c r="J88" s="4"/>
      <c r="K88" s="4"/>
      <c r="L88" s="5">
        <f>(J88)-(K88)</f>
        <v>0</v>
      </c>
      <c r="M88" s="6">
        <f>IF(K88=0,"",(J88)/(K88))</f>
        <v>0</v>
      </c>
      <c r="N88" s="4"/>
      <c r="O88" s="4"/>
      <c r="P88" s="5">
        <f>(N88)-(O88)</f>
        <v>0</v>
      </c>
      <c r="Q88" s="6">
        <f>IF(O88=0,"",(N88)/(O88))</f>
        <v>0</v>
      </c>
      <c r="R88" s="5">
        <f>80.73</f>
        <v>0</v>
      </c>
      <c r="S88" s="4"/>
      <c r="T88" s="5">
        <f>(R88)-(S88)</f>
        <v>0</v>
      </c>
      <c r="U88" s="6">
        <f>IF(S88=0,"",(R88)/(S88))</f>
        <v>0</v>
      </c>
      <c r="V88" s="5">
        <f>0</f>
        <v>0</v>
      </c>
      <c r="W88" s="4"/>
      <c r="X88" s="5">
        <f>(V88)-(W88)</f>
        <v>0</v>
      </c>
      <c r="Y88" s="6">
        <f>IF(W88=0,"",(V88)/(W88))</f>
        <v>0</v>
      </c>
      <c r="Z88" s="5">
        <f>0</f>
        <v>0</v>
      </c>
      <c r="AA88" s="4"/>
      <c r="AB88" s="5">
        <f>(Z88)-(AA88)</f>
        <v>0</v>
      </c>
      <c r="AC88" s="6">
        <f>IF(AA88=0,"",(Z88)/(AA88))</f>
        <v>0</v>
      </c>
      <c r="AD88" s="5">
        <f>0</f>
        <v>0</v>
      </c>
      <c r="AE88" s="4"/>
      <c r="AF88" s="5">
        <f>(AD88)-(AE88)</f>
        <v>0</v>
      </c>
      <c r="AG88" s="6">
        <f>IF(AE88=0,"",(AD88)/(AE88))</f>
        <v>0</v>
      </c>
      <c r="AH88" s="5">
        <f>(((((((B88)+(F88))+(J88))+(N88))+(R88))+(V88))+(Z88))+(AD88)</f>
        <v>0</v>
      </c>
      <c r="AI88" s="5">
        <f>(((((((C88)+(G88))+(K88))+(O88))+(S88))+(W88))+(AA88))+(AE88)</f>
        <v>0</v>
      </c>
      <c r="AJ88" s="5">
        <f>(AH88)-(AI88)</f>
        <v>0</v>
      </c>
      <c r="AK88" s="6">
        <f>IF(AI88=0,"",(AH88)/(AI88))</f>
        <v>0</v>
      </c>
    </row>
    <row r="89" spans="1:37">
      <c r="A89" s="3" t="s">
        <v>98</v>
      </c>
      <c r="B89" s="4"/>
      <c r="C89" s="4"/>
      <c r="D89" s="5">
        <f>(B89)-(C89)</f>
        <v>0</v>
      </c>
      <c r="E89" s="6">
        <f>IF(C89=0,"",(B89)/(C89))</f>
        <v>0</v>
      </c>
      <c r="F89" s="4"/>
      <c r="G89" s="4"/>
      <c r="H89" s="5">
        <f>(F89)-(G89)</f>
        <v>0</v>
      </c>
      <c r="I89" s="6">
        <f>IF(G89=0,"",(F89)/(G89))</f>
        <v>0</v>
      </c>
      <c r="J89" s="4"/>
      <c r="K89" s="4"/>
      <c r="L89" s="5">
        <f>(J89)-(K89)</f>
        <v>0</v>
      </c>
      <c r="M89" s="6">
        <f>IF(K89=0,"",(J89)/(K89))</f>
        <v>0</v>
      </c>
      <c r="N89" s="4"/>
      <c r="O89" s="4"/>
      <c r="P89" s="5">
        <f>(N89)-(O89)</f>
        <v>0</v>
      </c>
      <c r="Q89" s="6">
        <f>IF(O89=0,"",(N89)/(O89))</f>
        <v>0</v>
      </c>
      <c r="R89" s="5">
        <f>0</f>
        <v>0</v>
      </c>
      <c r="S89" s="4"/>
      <c r="T89" s="5">
        <f>(R89)-(S89)</f>
        <v>0</v>
      </c>
      <c r="U89" s="6">
        <f>IF(S89=0,"",(R89)/(S89))</f>
        <v>0</v>
      </c>
      <c r="V89" s="5">
        <f>0</f>
        <v>0</v>
      </c>
      <c r="W89" s="4"/>
      <c r="X89" s="5">
        <f>(V89)-(W89)</f>
        <v>0</v>
      </c>
      <c r="Y89" s="6">
        <f>IF(W89=0,"",(V89)/(W89))</f>
        <v>0</v>
      </c>
      <c r="Z89" s="5">
        <f>0</f>
        <v>0</v>
      </c>
      <c r="AA89" s="4"/>
      <c r="AB89" s="5">
        <f>(Z89)-(AA89)</f>
        <v>0</v>
      </c>
      <c r="AC89" s="6">
        <f>IF(AA89=0,"",(Z89)/(AA89))</f>
        <v>0</v>
      </c>
      <c r="AD89" s="5">
        <f>0</f>
        <v>0</v>
      </c>
      <c r="AE89" s="4"/>
      <c r="AF89" s="5">
        <f>(AD89)-(AE89)</f>
        <v>0</v>
      </c>
      <c r="AG89" s="6">
        <f>IF(AE89=0,"",(AD89)/(AE89))</f>
        <v>0</v>
      </c>
      <c r="AH89" s="5">
        <f>(((((((B89)+(F89))+(J89))+(N89))+(R89))+(V89))+(Z89))+(AD89)</f>
        <v>0</v>
      </c>
      <c r="AI89" s="5">
        <f>(((((((C89)+(G89))+(K89))+(O89))+(S89))+(W89))+(AA89))+(AE89)</f>
        <v>0</v>
      </c>
      <c r="AJ89" s="5">
        <f>(AH89)-(AI89)</f>
        <v>0</v>
      </c>
      <c r="AK89" s="6">
        <f>IF(AI89=0,"",(AH89)/(AI89))</f>
        <v>0</v>
      </c>
    </row>
    <row r="90" spans="1:37">
      <c r="A90" s="3" t="s">
        <v>99</v>
      </c>
      <c r="B90" s="7">
        <f>(((B86)+(B87))+(B88))+(B89)</f>
        <v>0</v>
      </c>
      <c r="C90" s="7">
        <f>(((C86)+(C87))+(C88))+(C89)</f>
        <v>0</v>
      </c>
      <c r="D90" s="7">
        <f>(B90)-(C90)</f>
        <v>0</v>
      </c>
      <c r="E90" s="8">
        <f>IF(C90=0,"",(B90)/(C90))</f>
        <v>0</v>
      </c>
      <c r="F90" s="7">
        <f>(((F86)+(F87))+(F88))+(F89)</f>
        <v>0</v>
      </c>
      <c r="G90" s="7">
        <f>(((G86)+(G87))+(G88))+(G89)</f>
        <v>0</v>
      </c>
      <c r="H90" s="7">
        <f>(F90)-(G90)</f>
        <v>0</v>
      </c>
      <c r="I90" s="8">
        <f>IF(G90=0,"",(F90)/(G90))</f>
        <v>0</v>
      </c>
      <c r="J90" s="7">
        <f>(((J86)+(J87))+(J88))+(J89)</f>
        <v>0</v>
      </c>
      <c r="K90" s="7">
        <f>(((K86)+(K87))+(K88))+(K89)</f>
        <v>0</v>
      </c>
      <c r="L90" s="7">
        <f>(J90)-(K90)</f>
        <v>0</v>
      </c>
      <c r="M90" s="8">
        <f>IF(K90=0,"",(J90)/(K90))</f>
        <v>0</v>
      </c>
      <c r="N90" s="7">
        <f>(((N86)+(N87))+(N88))+(N89)</f>
        <v>0</v>
      </c>
      <c r="O90" s="7">
        <f>(((O86)+(O87))+(O88))+(O89)</f>
        <v>0</v>
      </c>
      <c r="P90" s="7">
        <f>(N90)-(O90)</f>
        <v>0</v>
      </c>
      <c r="Q90" s="8">
        <f>IF(O90=0,"",(N90)/(O90))</f>
        <v>0</v>
      </c>
      <c r="R90" s="7">
        <f>(((R86)+(R87))+(R88))+(R89)</f>
        <v>0</v>
      </c>
      <c r="S90" s="7">
        <f>(((S86)+(S87))+(S88))+(S89)</f>
        <v>0</v>
      </c>
      <c r="T90" s="7">
        <f>(R90)-(S90)</f>
        <v>0</v>
      </c>
      <c r="U90" s="8">
        <f>IF(S90=0,"",(R90)/(S90))</f>
        <v>0</v>
      </c>
      <c r="V90" s="7">
        <f>(((V86)+(V87))+(V88))+(V89)</f>
        <v>0</v>
      </c>
      <c r="W90" s="7">
        <f>(((W86)+(W87))+(W88))+(W89)</f>
        <v>0</v>
      </c>
      <c r="X90" s="7">
        <f>(V90)-(W90)</f>
        <v>0</v>
      </c>
      <c r="Y90" s="8">
        <f>IF(W90=0,"",(V90)/(W90))</f>
        <v>0</v>
      </c>
      <c r="Z90" s="7">
        <f>(((Z86)+(Z87))+(Z88))+(Z89)</f>
        <v>0</v>
      </c>
      <c r="AA90" s="7">
        <f>(((AA86)+(AA87))+(AA88))+(AA89)</f>
        <v>0</v>
      </c>
      <c r="AB90" s="7">
        <f>(Z90)-(AA90)</f>
        <v>0</v>
      </c>
      <c r="AC90" s="8">
        <f>IF(AA90=0,"",(Z90)/(AA90))</f>
        <v>0</v>
      </c>
      <c r="AD90" s="7">
        <f>(((AD86)+(AD87))+(AD88))+(AD89)</f>
        <v>0</v>
      </c>
      <c r="AE90" s="7">
        <f>(((AE86)+(AE87))+(AE88))+(AE89)</f>
        <v>0</v>
      </c>
      <c r="AF90" s="7">
        <f>(AD90)-(AE90)</f>
        <v>0</v>
      </c>
      <c r="AG90" s="8">
        <f>IF(AE90=0,"",(AD90)/(AE90))</f>
        <v>0</v>
      </c>
      <c r="AH90" s="7">
        <f>(((((((B90)+(F90))+(J90))+(N90))+(R90))+(V90))+(Z90))+(AD90)</f>
        <v>0</v>
      </c>
      <c r="AI90" s="7">
        <f>(((((((C90)+(G90))+(K90))+(O90))+(S90))+(W90))+(AA90))+(AE90)</f>
        <v>0</v>
      </c>
      <c r="AJ90" s="7">
        <f>(AH90)-(AI90)</f>
        <v>0</v>
      </c>
      <c r="AK90" s="8">
        <f>IF(AI90=0,"",(AH90)/(AI90))</f>
        <v>0</v>
      </c>
    </row>
    <row r="91" spans="1:37">
      <c r="A91" s="3" t="s">
        <v>100</v>
      </c>
      <c r="B91" s="4"/>
      <c r="C91" s="4"/>
      <c r="D91" s="5">
        <f>(B91)-(C91)</f>
        <v>0</v>
      </c>
      <c r="E91" s="6">
        <f>IF(C91=0,"",(B91)/(C91))</f>
        <v>0</v>
      </c>
      <c r="F91" s="4"/>
      <c r="G91" s="4"/>
      <c r="H91" s="5">
        <f>(F91)-(G91)</f>
        <v>0</v>
      </c>
      <c r="I91" s="6">
        <f>IF(G91=0,"",(F91)/(G91))</f>
        <v>0</v>
      </c>
      <c r="J91" s="4"/>
      <c r="K91" s="4"/>
      <c r="L91" s="5">
        <f>(J91)-(K91)</f>
        <v>0</v>
      </c>
      <c r="M91" s="6">
        <f>IF(K91=0,"",(J91)/(K91))</f>
        <v>0</v>
      </c>
      <c r="N91" s="4"/>
      <c r="O91" s="4"/>
      <c r="P91" s="5">
        <f>(N91)-(O91)</f>
        <v>0</v>
      </c>
      <c r="Q91" s="6">
        <f>IF(O91=0,"",(N91)/(O91))</f>
        <v>0</v>
      </c>
      <c r="R91" s="4"/>
      <c r="S91" s="4"/>
      <c r="T91" s="5">
        <f>(R91)-(S91)</f>
        <v>0</v>
      </c>
      <c r="U91" s="6">
        <f>IF(S91=0,"",(R91)/(S91))</f>
        <v>0</v>
      </c>
      <c r="V91" s="4"/>
      <c r="W91" s="4"/>
      <c r="X91" s="5">
        <f>(V91)-(W91)</f>
        <v>0</v>
      </c>
      <c r="Y91" s="6">
        <f>IF(W91=0,"",(V91)/(W91))</f>
        <v>0</v>
      </c>
      <c r="Z91" s="4"/>
      <c r="AA91" s="4"/>
      <c r="AB91" s="5">
        <f>(Z91)-(AA91)</f>
        <v>0</v>
      </c>
      <c r="AC91" s="6">
        <f>IF(AA91=0,"",(Z91)/(AA91))</f>
        <v>0</v>
      </c>
      <c r="AD91" s="4"/>
      <c r="AE91" s="4"/>
      <c r="AF91" s="5">
        <f>(AD91)-(AE91)</f>
        <v>0</v>
      </c>
      <c r="AG91" s="6">
        <f>IF(AE91=0,"",(AD91)/(AE91))</f>
        <v>0</v>
      </c>
      <c r="AH91" s="5">
        <f>(((((((B91)+(F91))+(J91))+(N91))+(R91))+(V91))+(Z91))+(AD91)</f>
        <v>0</v>
      </c>
      <c r="AI91" s="5">
        <f>(((((((C91)+(G91))+(K91))+(O91))+(S91))+(W91))+(AA91))+(AE91)</f>
        <v>0</v>
      </c>
      <c r="AJ91" s="5">
        <f>(AH91)-(AI91)</f>
        <v>0</v>
      </c>
      <c r="AK91" s="6">
        <f>IF(AI91=0,"",(AH91)/(AI91))</f>
        <v>0</v>
      </c>
    </row>
    <row r="92" spans="1:37">
      <c r="A92" s="3" t="s">
        <v>101</v>
      </c>
      <c r="B92" s="5">
        <f>0</f>
        <v>0</v>
      </c>
      <c r="C92" s="5">
        <f>167.92</f>
        <v>0</v>
      </c>
      <c r="D92" s="5">
        <f>(B92)-(C92)</f>
        <v>0</v>
      </c>
      <c r="E92" s="6">
        <f>IF(C92=0,"",(B92)/(C92))</f>
        <v>0</v>
      </c>
      <c r="F92" s="5">
        <f>58.53</f>
        <v>0</v>
      </c>
      <c r="G92" s="5">
        <f>167.92</f>
        <v>0</v>
      </c>
      <c r="H92" s="5">
        <f>(F92)-(G92)</f>
        <v>0</v>
      </c>
      <c r="I92" s="6">
        <f>IF(G92=0,"",(F92)/(G92))</f>
        <v>0</v>
      </c>
      <c r="J92" s="5">
        <f>0</f>
        <v>0</v>
      </c>
      <c r="K92" s="5">
        <f>167.92</f>
        <v>0</v>
      </c>
      <c r="L92" s="5">
        <f>(J92)-(K92)</f>
        <v>0</v>
      </c>
      <c r="M92" s="6">
        <f>IF(K92=0,"",(J92)/(K92))</f>
        <v>0</v>
      </c>
      <c r="N92" s="5">
        <f>638.64</f>
        <v>0</v>
      </c>
      <c r="O92" s="5">
        <f>167.92</f>
        <v>0</v>
      </c>
      <c r="P92" s="5">
        <f>(N92)-(O92)</f>
        <v>0</v>
      </c>
      <c r="Q92" s="6">
        <f>IF(O92=0,"",(N92)/(O92))</f>
        <v>0</v>
      </c>
      <c r="R92" s="5">
        <f>16.25</f>
        <v>0</v>
      </c>
      <c r="S92" s="5">
        <f>167.92</f>
        <v>0</v>
      </c>
      <c r="T92" s="5">
        <f>(R92)-(S92)</f>
        <v>0</v>
      </c>
      <c r="U92" s="6">
        <f>IF(S92=0,"",(R92)/(S92))</f>
        <v>0</v>
      </c>
      <c r="V92" s="5">
        <f>480.15</f>
        <v>0</v>
      </c>
      <c r="W92" s="5">
        <f>167.92</f>
        <v>0</v>
      </c>
      <c r="X92" s="5">
        <f>(V92)-(W92)</f>
        <v>0</v>
      </c>
      <c r="Y92" s="6">
        <f>IF(W92=0,"",(V92)/(W92))</f>
        <v>0</v>
      </c>
      <c r="Z92" s="5">
        <f>0</f>
        <v>0</v>
      </c>
      <c r="AA92" s="5">
        <f>167.92</f>
        <v>0</v>
      </c>
      <c r="AB92" s="5">
        <f>(Z92)-(AA92)</f>
        <v>0</v>
      </c>
      <c r="AC92" s="6">
        <f>IF(AA92=0,"",(Z92)/(AA92))</f>
        <v>0</v>
      </c>
      <c r="AD92" s="5">
        <f>0</f>
        <v>0</v>
      </c>
      <c r="AE92" s="5">
        <f>167.92</f>
        <v>0</v>
      </c>
      <c r="AF92" s="5">
        <f>(AD92)-(AE92)</f>
        <v>0</v>
      </c>
      <c r="AG92" s="6">
        <f>IF(AE92=0,"",(AD92)/(AE92))</f>
        <v>0</v>
      </c>
      <c r="AH92" s="5">
        <f>(((((((B92)+(F92))+(J92))+(N92))+(R92))+(V92))+(Z92))+(AD92)</f>
        <v>0</v>
      </c>
      <c r="AI92" s="5">
        <f>(((((((C92)+(G92))+(K92))+(O92))+(S92))+(W92))+(AA92))+(AE92)</f>
        <v>0</v>
      </c>
      <c r="AJ92" s="5">
        <f>(AH92)-(AI92)</f>
        <v>0</v>
      </c>
      <c r="AK92" s="6">
        <f>IF(AI92=0,"",(AH92)/(AI92))</f>
        <v>0</v>
      </c>
    </row>
    <row r="93" spans="1:37">
      <c r="A93" s="3" t="s">
        <v>102</v>
      </c>
      <c r="B93" s="5">
        <f>0</f>
        <v>0</v>
      </c>
      <c r="C93" s="5">
        <f>90.42</f>
        <v>0</v>
      </c>
      <c r="D93" s="5">
        <f>(B93)-(C93)</f>
        <v>0</v>
      </c>
      <c r="E93" s="6">
        <f>IF(C93=0,"",(B93)/(C93))</f>
        <v>0</v>
      </c>
      <c r="F93" s="5">
        <f>31.52</f>
        <v>0</v>
      </c>
      <c r="G93" s="5">
        <f>90.42</f>
        <v>0</v>
      </c>
      <c r="H93" s="5">
        <f>(F93)-(G93)</f>
        <v>0</v>
      </c>
      <c r="I93" s="6">
        <f>IF(G93=0,"",(F93)/(G93))</f>
        <v>0</v>
      </c>
      <c r="J93" s="5">
        <f>0</f>
        <v>0</v>
      </c>
      <c r="K93" s="5">
        <f>90.42</f>
        <v>0</v>
      </c>
      <c r="L93" s="5">
        <f>(J93)-(K93)</f>
        <v>0</v>
      </c>
      <c r="M93" s="6">
        <f>IF(K93=0,"",(J93)/(K93))</f>
        <v>0</v>
      </c>
      <c r="N93" s="5">
        <f>343.89</f>
        <v>0</v>
      </c>
      <c r="O93" s="5">
        <f>90.42</f>
        <v>0</v>
      </c>
      <c r="P93" s="5">
        <f>(N93)-(O93)</f>
        <v>0</v>
      </c>
      <c r="Q93" s="6">
        <f>IF(O93=0,"",(N93)/(O93))</f>
        <v>0</v>
      </c>
      <c r="R93" s="5">
        <f>8.75</f>
        <v>0</v>
      </c>
      <c r="S93" s="5">
        <f>90.42</f>
        <v>0</v>
      </c>
      <c r="T93" s="5">
        <f>(R93)-(S93)</f>
        <v>0</v>
      </c>
      <c r="U93" s="6">
        <f>IF(S93=0,"",(R93)/(S93))</f>
        <v>0</v>
      </c>
      <c r="V93" s="5">
        <f>258.55</f>
        <v>0</v>
      </c>
      <c r="W93" s="5">
        <f>90.42</f>
        <v>0</v>
      </c>
      <c r="X93" s="5">
        <f>(V93)-(W93)</f>
        <v>0</v>
      </c>
      <c r="Y93" s="6">
        <f>IF(W93=0,"",(V93)/(W93))</f>
        <v>0</v>
      </c>
      <c r="Z93" s="5">
        <f>0</f>
        <v>0</v>
      </c>
      <c r="AA93" s="5">
        <f>90.42</f>
        <v>0</v>
      </c>
      <c r="AB93" s="5">
        <f>(Z93)-(AA93)</f>
        <v>0</v>
      </c>
      <c r="AC93" s="6">
        <f>IF(AA93=0,"",(Z93)/(AA93))</f>
        <v>0</v>
      </c>
      <c r="AD93" s="5">
        <f>0</f>
        <v>0</v>
      </c>
      <c r="AE93" s="5">
        <f>90.42</f>
        <v>0</v>
      </c>
      <c r="AF93" s="5">
        <f>(AD93)-(AE93)</f>
        <v>0</v>
      </c>
      <c r="AG93" s="6">
        <f>IF(AE93=0,"",(AD93)/(AE93))</f>
        <v>0</v>
      </c>
      <c r="AH93" s="5">
        <f>(((((((B93)+(F93))+(J93))+(N93))+(R93))+(V93))+(Z93))+(AD93)</f>
        <v>0</v>
      </c>
      <c r="AI93" s="5">
        <f>(((((((C93)+(G93))+(K93))+(O93))+(S93))+(W93))+(AA93))+(AE93)</f>
        <v>0</v>
      </c>
      <c r="AJ93" s="5">
        <f>(AH93)-(AI93)</f>
        <v>0</v>
      </c>
      <c r="AK93" s="6">
        <f>IF(AI93=0,"",(AH93)/(AI93))</f>
        <v>0</v>
      </c>
    </row>
    <row r="94" spans="1:37">
      <c r="A94" s="3" t="s">
        <v>103</v>
      </c>
      <c r="B94" s="5">
        <f>0</f>
        <v>0</v>
      </c>
      <c r="C94" s="4"/>
      <c r="D94" s="5">
        <f>(B94)-(C94)</f>
        <v>0</v>
      </c>
      <c r="E94" s="6">
        <f>IF(C94=0,"",(B94)/(C94))</f>
        <v>0</v>
      </c>
      <c r="F94" s="5">
        <f>0</f>
        <v>0</v>
      </c>
      <c r="G94" s="4"/>
      <c r="H94" s="5">
        <f>(F94)-(G94)</f>
        <v>0</v>
      </c>
      <c r="I94" s="6">
        <f>IF(G94=0,"",(F94)/(G94))</f>
        <v>0</v>
      </c>
      <c r="J94" s="5">
        <f>0</f>
        <v>0</v>
      </c>
      <c r="K94" s="4"/>
      <c r="L94" s="5">
        <f>(J94)-(K94)</f>
        <v>0</v>
      </c>
      <c r="M94" s="6">
        <f>IF(K94=0,"",(J94)/(K94))</f>
        <v>0</v>
      </c>
      <c r="N94" s="5">
        <f>0</f>
        <v>0</v>
      </c>
      <c r="O94" s="4"/>
      <c r="P94" s="5">
        <f>(N94)-(O94)</f>
        <v>0</v>
      </c>
      <c r="Q94" s="6">
        <f>IF(O94=0,"",(N94)/(O94))</f>
        <v>0</v>
      </c>
      <c r="R94" s="5">
        <f>0</f>
        <v>0</v>
      </c>
      <c r="S94" s="4"/>
      <c r="T94" s="5">
        <f>(R94)-(S94)</f>
        <v>0</v>
      </c>
      <c r="U94" s="6">
        <f>IF(S94=0,"",(R94)/(S94))</f>
        <v>0</v>
      </c>
      <c r="V94" s="5">
        <f>0</f>
        <v>0</v>
      </c>
      <c r="W94" s="4"/>
      <c r="X94" s="5">
        <f>(V94)-(W94)</f>
        <v>0</v>
      </c>
      <c r="Y94" s="6">
        <f>IF(W94=0,"",(V94)/(W94))</f>
        <v>0</v>
      </c>
      <c r="Z94" s="5">
        <f>0</f>
        <v>0</v>
      </c>
      <c r="AA94" s="4"/>
      <c r="AB94" s="5">
        <f>(Z94)-(AA94)</f>
        <v>0</v>
      </c>
      <c r="AC94" s="6">
        <f>IF(AA94=0,"",(Z94)/(AA94))</f>
        <v>0</v>
      </c>
      <c r="AD94" s="5">
        <f>0</f>
        <v>0</v>
      </c>
      <c r="AE94" s="4"/>
      <c r="AF94" s="5">
        <f>(AD94)-(AE94)</f>
        <v>0</v>
      </c>
      <c r="AG94" s="6">
        <f>IF(AE94=0,"",(AD94)/(AE94))</f>
        <v>0</v>
      </c>
      <c r="AH94" s="5">
        <f>(((((((B94)+(F94))+(J94))+(N94))+(R94))+(V94))+(Z94))+(AD94)</f>
        <v>0</v>
      </c>
      <c r="AI94" s="5">
        <f>(((((((C94)+(G94))+(K94))+(O94))+(S94))+(W94))+(AA94))+(AE94)</f>
        <v>0</v>
      </c>
      <c r="AJ94" s="5">
        <f>(AH94)-(AI94)</f>
        <v>0</v>
      </c>
      <c r="AK94" s="6">
        <f>IF(AI94=0,"",(AH94)/(AI94))</f>
        <v>0</v>
      </c>
    </row>
    <row r="95" spans="1:37">
      <c r="A95" s="3" t="s">
        <v>104</v>
      </c>
      <c r="B95" s="7">
        <f>(((B91)+(B92))+(B93))+(B94)</f>
        <v>0</v>
      </c>
      <c r="C95" s="7">
        <f>(((C91)+(C92))+(C93))+(C94)</f>
        <v>0</v>
      </c>
      <c r="D95" s="7">
        <f>(B95)-(C95)</f>
        <v>0</v>
      </c>
      <c r="E95" s="8">
        <f>IF(C95=0,"",(B95)/(C95))</f>
        <v>0</v>
      </c>
      <c r="F95" s="7">
        <f>(((F91)+(F92))+(F93))+(F94)</f>
        <v>0</v>
      </c>
      <c r="G95" s="7">
        <f>(((G91)+(G92))+(G93))+(G94)</f>
        <v>0</v>
      </c>
      <c r="H95" s="7">
        <f>(F95)-(G95)</f>
        <v>0</v>
      </c>
      <c r="I95" s="8">
        <f>IF(G95=0,"",(F95)/(G95))</f>
        <v>0</v>
      </c>
      <c r="J95" s="7">
        <f>(((J91)+(J92))+(J93))+(J94)</f>
        <v>0</v>
      </c>
      <c r="K95" s="7">
        <f>(((K91)+(K92))+(K93))+(K94)</f>
        <v>0</v>
      </c>
      <c r="L95" s="7">
        <f>(J95)-(K95)</f>
        <v>0</v>
      </c>
      <c r="M95" s="8">
        <f>IF(K95=0,"",(J95)/(K95))</f>
        <v>0</v>
      </c>
      <c r="N95" s="7">
        <f>(((N91)+(N92))+(N93))+(N94)</f>
        <v>0</v>
      </c>
      <c r="O95" s="7">
        <f>(((O91)+(O92))+(O93))+(O94)</f>
        <v>0</v>
      </c>
      <c r="P95" s="7">
        <f>(N95)-(O95)</f>
        <v>0</v>
      </c>
      <c r="Q95" s="8">
        <f>IF(O95=0,"",(N95)/(O95))</f>
        <v>0</v>
      </c>
      <c r="R95" s="7">
        <f>(((R91)+(R92))+(R93))+(R94)</f>
        <v>0</v>
      </c>
      <c r="S95" s="7">
        <f>(((S91)+(S92))+(S93))+(S94)</f>
        <v>0</v>
      </c>
      <c r="T95" s="7">
        <f>(R95)-(S95)</f>
        <v>0</v>
      </c>
      <c r="U95" s="8">
        <f>IF(S95=0,"",(R95)/(S95))</f>
        <v>0</v>
      </c>
      <c r="V95" s="7">
        <f>(((V91)+(V92))+(V93))+(V94)</f>
        <v>0</v>
      </c>
      <c r="W95" s="7">
        <f>(((W91)+(W92))+(W93))+(W94)</f>
        <v>0</v>
      </c>
      <c r="X95" s="7">
        <f>(V95)-(W95)</f>
        <v>0</v>
      </c>
      <c r="Y95" s="8">
        <f>IF(W95=0,"",(V95)/(W95))</f>
        <v>0</v>
      </c>
      <c r="Z95" s="7">
        <f>(((Z91)+(Z92))+(Z93))+(Z94)</f>
        <v>0</v>
      </c>
      <c r="AA95" s="7">
        <f>(((AA91)+(AA92))+(AA93))+(AA94)</f>
        <v>0</v>
      </c>
      <c r="AB95" s="7">
        <f>(Z95)-(AA95)</f>
        <v>0</v>
      </c>
      <c r="AC95" s="8">
        <f>IF(AA95=0,"",(Z95)/(AA95))</f>
        <v>0</v>
      </c>
      <c r="AD95" s="7">
        <f>(((AD91)+(AD92))+(AD93))+(AD94)</f>
        <v>0</v>
      </c>
      <c r="AE95" s="7">
        <f>(((AE91)+(AE92))+(AE93))+(AE94)</f>
        <v>0</v>
      </c>
      <c r="AF95" s="7">
        <f>(AD95)-(AE95)</f>
        <v>0</v>
      </c>
      <c r="AG95" s="8">
        <f>IF(AE95=0,"",(AD95)/(AE95))</f>
        <v>0</v>
      </c>
      <c r="AH95" s="7">
        <f>(((((((B95)+(F95))+(J95))+(N95))+(R95))+(V95))+(Z95))+(AD95)</f>
        <v>0</v>
      </c>
      <c r="AI95" s="7">
        <f>(((((((C95)+(G95))+(K95))+(O95))+(S95))+(W95))+(AA95))+(AE95)</f>
        <v>0</v>
      </c>
      <c r="AJ95" s="7">
        <f>(AH95)-(AI95)</f>
        <v>0</v>
      </c>
      <c r="AK95" s="8">
        <f>IF(AI95=0,"",(AH95)/(AI95))</f>
        <v>0</v>
      </c>
    </row>
    <row r="96" spans="1:37">
      <c r="A96" s="3" t="s">
        <v>105</v>
      </c>
      <c r="B96" s="4"/>
      <c r="C96" s="4"/>
      <c r="D96" s="5">
        <f>(B96)-(C96)</f>
        <v>0</v>
      </c>
      <c r="E96" s="6">
        <f>IF(C96=0,"",(B96)/(C96))</f>
        <v>0</v>
      </c>
      <c r="F96" s="4"/>
      <c r="G96" s="4"/>
      <c r="H96" s="5">
        <f>(F96)-(G96)</f>
        <v>0</v>
      </c>
      <c r="I96" s="6">
        <f>IF(G96=0,"",(F96)/(G96))</f>
        <v>0</v>
      </c>
      <c r="J96" s="4"/>
      <c r="K96" s="4"/>
      <c r="L96" s="5">
        <f>(J96)-(K96)</f>
        <v>0</v>
      </c>
      <c r="M96" s="6">
        <f>IF(K96=0,"",(J96)/(K96))</f>
        <v>0</v>
      </c>
      <c r="N96" s="4"/>
      <c r="O96" s="4"/>
      <c r="P96" s="5">
        <f>(N96)-(O96)</f>
        <v>0</v>
      </c>
      <c r="Q96" s="6">
        <f>IF(O96=0,"",(N96)/(O96))</f>
        <v>0</v>
      </c>
      <c r="R96" s="4"/>
      <c r="S96" s="4"/>
      <c r="T96" s="5">
        <f>(R96)-(S96)</f>
        <v>0</v>
      </c>
      <c r="U96" s="6">
        <f>IF(S96=0,"",(R96)/(S96))</f>
        <v>0</v>
      </c>
      <c r="V96" s="4"/>
      <c r="W96" s="4"/>
      <c r="X96" s="5">
        <f>(V96)-(W96)</f>
        <v>0</v>
      </c>
      <c r="Y96" s="6">
        <f>IF(W96=0,"",(V96)/(W96))</f>
        <v>0</v>
      </c>
      <c r="Z96" s="4"/>
      <c r="AA96" s="4"/>
      <c r="AB96" s="5">
        <f>(Z96)-(AA96)</f>
        <v>0</v>
      </c>
      <c r="AC96" s="6">
        <f>IF(AA96=0,"",(Z96)/(AA96))</f>
        <v>0</v>
      </c>
      <c r="AD96" s="4"/>
      <c r="AE96" s="4"/>
      <c r="AF96" s="5">
        <f>(AD96)-(AE96)</f>
        <v>0</v>
      </c>
      <c r="AG96" s="6">
        <f>IF(AE96=0,"",(AD96)/(AE96))</f>
        <v>0</v>
      </c>
      <c r="AH96" s="5">
        <f>(((((((B96)+(F96))+(J96))+(N96))+(R96))+(V96))+(Z96))+(AD96)</f>
        <v>0</v>
      </c>
      <c r="AI96" s="5">
        <f>(((((((C96)+(G96))+(K96))+(O96))+(S96))+(W96))+(AA96))+(AE96)</f>
        <v>0</v>
      </c>
      <c r="AJ96" s="5">
        <f>(AH96)-(AI96)</f>
        <v>0</v>
      </c>
      <c r="AK96" s="6">
        <f>IF(AI96=0,"",(AH96)/(AI96))</f>
        <v>0</v>
      </c>
    </row>
    <row r="97" spans="1:37">
      <c r="A97" s="3" t="s">
        <v>106</v>
      </c>
      <c r="B97" s="5">
        <f>0</f>
        <v>0</v>
      </c>
      <c r="C97" s="5">
        <f>170.63</f>
        <v>0</v>
      </c>
      <c r="D97" s="5">
        <f>(B97)-(C97)</f>
        <v>0</v>
      </c>
      <c r="E97" s="6">
        <f>IF(C97=0,"",(B97)/(C97))</f>
        <v>0</v>
      </c>
      <c r="F97" s="5">
        <f>0</f>
        <v>0</v>
      </c>
      <c r="G97" s="5">
        <f>170.63</f>
        <v>0</v>
      </c>
      <c r="H97" s="5">
        <f>(F97)-(G97)</f>
        <v>0</v>
      </c>
      <c r="I97" s="6">
        <f>IF(G97=0,"",(F97)/(G97))</f>
        <v>0</v>
      </c>
      <c r="J97" s="5">
        <f>0</f>
        <v>0</v>
      </c>
      <c r="K97" s="5">
        <f>170.63</f>
        <v>0</v>
      </c>
      <c r="L97" s="5">
        <f>(J97)-(K97)</f>
        <v>0</v>
      </c>
      <c r="M97" s="6">
        <f>IF(K97=0,"",(J97)/(K97))</f>
        <v>0</v>
      </c>
      <c r="N97" s="5">
        <f>0</f>
        <v>0</v>
      </c>
      <c r="O97" s="5">
        <f>170.63</f>
        <v>0</v>
      </c>
      <c r="P97" s="5">
        <f>(N97)-(O97)</f>
        <v>0</v>
      </c>
      <c r="Q97" s="6">
        <f>IF(O97=0,"",(N97)/(O97))</f>
        <v>0</v>
      </c>
      <c r="R97" s="5">
        <f>45.5</f>
        <v>0</v>
      </c>
      <c r="S97" s="5">
        <f>170.63</f>
        <v>0</v>
      </c>
      <c r="T97" s="5">
        <f>(R97)-(S97)</f>
        <v>0</v>
      </c>
      <c r="U97" s="6">
        <f>IF(S97=0,"",(R97)/(S97))</f>
        <v>0</v>
      </c>
      <c r="V97" s="5">
        <f>0</f>
        <v>0</v>
      </c>
      <c r="W97" s="5">
        <f>170.63</f>
        <v>0</v>
      </c>
      <c r="X97" s="5">
        <f>(V97)-(W97)</f>
        <v>0</v>
      </c>
      <c r="Y97" s="6">
        <f>IF(W97=0,"",(V97)/(W97))</f>
        <v>0</v>
      </c>
      <c r="Z97" s="5">
        <f>0</f>
        <v>0</v>
      </c>
      <c r="AA97" s="5">
        <f>170.63</f>
        <v>0</v>
      </c>
      <c r="AB97" s="5">
        <f>(Z97)-(AA97)</f>
        <v>0</v>
      </c>
      <c r="AC97" s="6">
        <f>IF(AA97=0,"",(Z97)/(AA97))</f>
        <v>0</v>
      </c>
      <c r="AD97" s="5">
        <f>0</f>
        <v>0</v>
      </c>
      <c r="AE97" s="5">
        <f>170.63</f>
        <v>0</v>
      </c>
      <c r="AF97" s="5">
        <f>(AD97)-(AE97)</f>
        <v>0</v>
      </c>
      <c r="AG97" s="6">
        <f>IF(AE97=0,"",(AD97)/(AE97))</f>
        <v>0</v>
      </c>
      <c r="AH97" s="5">
        <f>(((((((B97)+(F97))+(J97))+(N97))+(R97))+(V97))+(Z97))+(AD97)</f>
        <v>0</v>
      </c>
      <c r="AI97" s="5">
        <f>(((((((C97)+(G97))+(K97))+(O97))+(S97))+(W97))+(AA97))+(AE97)</f>
        <v>0</v>
      </c>
      <c r="AJ97" s="5">
        <f>(AH97)-(AI97)</f>
        <v>0</v>
      </c>
      <c r="AK97" s="6">
        <f>IF(AI97=0,"",(AH97)/(AI97))</f>
        <v>0</v>
      </c>
    </row>
    <row r="98" spans="1:37">
      <c r="A98" s="3" t="s">
        <v>107</v>
      </c>
      <c r="B98" s="5">
        <f>0</f>
        <v>0</v>
      </c>
      <c r="C98" s="5">
        <f>91.88</f>
        <v>0</v>
      </c>
      <c r="D98" s="5">
        <f>(B98)-(C98)</f>
        <v>0</v>
      </c>
      <c r="E98" s="6">
        <f>IF(C98=0,"",(B98)/(C98))</f>
        <v>0</v>
      </c>
      <c r="F98" s="5">
        <f>0</f>
        <v>0</v>
      </c>
      <c r="G98" s="5">
        <f>91.88</f>
        <v>0</v>
      </c>
      <c r="H98" s="5">
        <f>(F98)-(G98)</f>
        <v>0</v>
      </c>
      <c r="I98" s="6">
        <f>IF(G98=0,"",(F98)/(G98))</f>
        <v>0</v>
      </c>
      <c r="J98" s="5">
        <f>0</f>
        <v>0</v>
      </c>
      <c r="K98" s="5">
        <f>91.88</f>
        <v>0</v>
      </c>
      <c r="L98" s="5">
        <f>(J98)-(K98)</f>
        <v>0</v>
      </c>
      <c r="M98" s="6">
        <f>IF(K98=0,"",(J98)/(K98))</f>
        <v>0</v>
      </c>
      <c r="N98" s="5">
        <f>0</f>
        <v>0</v>
      </c>
      <c r="O98" s="5">
        <f>91.88</f>
        <v>0</v>
      </c>
      <c r="P98" s="5">
        <f>(N98)-(O98)</f>
        <v>0</v>
      </c>
      <c r="Q98" s="6">
        <f>IF(O98=0,"",(N98)/(O98))</f>
        <v>0</v>
      </c>
      <c r="R98" s="5">
        <f>24.5</f>
        <v>0</v>
      </c>
      <c r="S98" s="5">
        <f>91.88</f>
        <v>0</v>
      </c>
      <c r="T98" s="5">
        <f>(R98)-(S98)</f>
        <v>0</v>
      </c>
      <c r="U98" s="6">
        <f>IF(S98=0,"",(R98)/(S98))</f>
        <v>0</v>
      </c>
      <c r="V98" s="5">
        <f>0</f>
        <v>0</v>
      </c>
      <c r="W98" s="5">
        <f>91.88</f>
        <v>0</v>
      </c>
      <c r="X98" s="5">
        <f>(V98)-(W98)</f>
        <v>0</v>
      </c>
      <c r="Y98" s="6">
        <f>IF(W98=0,"",(V98)/(W98))</f>
        <v>0</v>
      </c>
      <c r="Z98" s="5">
        <f>0</f>
        <v>0</v>
      </c>
      <c r="AA98" s="5">
        <f>91.88</f>
        <v>0</v>
      </c>
      <c r="AB98" s="5">
        <f>(Z98)-(AA98)</f>
        <v>0</v>
      </c>
      <c r="AC98" s="6">
        <f>IF(AA98=0,"",(Z98)/(AA98))</f>
        <v>0</v>
      </c>
      <c r="AD98" s="5">
        <f>0</f>
        <v>0</v>
      </c>
      <c r="AE98" s="5">
        <f>91.88</f>
        <v>0</v>
      </c>
      <c r="AF98" s="5">
        <f>(AD98)-(AE98)</f>
        <v>0</v>
      </c>
      <c r="AG98" s="6">
        <f>IF(AE98=0,"",(AD98)/(AE98))</f>
        <v>0</v>
      </c>
      <c r="AH98" s="5">
        <f>(((((((B98)+(F98))+(J98))+(N98))+(R98))+(V98))+(Z98))+(AD98)</f>
        <v>0</v>
      </c>
      <c r="AI98" s="5">
        <f>(((((((C98)+(G98))+(K98))+(O98))+(S98))+(W98))+(AA98))+(AE98)</f>
        <v>0</v>
      </c>
      <c r="AJ98" s="5">
        <f>(AH98)-(AI98)</f>
        <v>0</v>
      </c>
      <c r="AK98" s="6">
        <f>IF(AI98=0,"",(AH98)/(AI98))</f>
        <v>0</v>
      </c>
    </row>
    <row r="99" spans="1:37">
      <c r="A99" s="3" t="s">
        <v>108</v>
      </c>
      <c r="B99" s="5">
        <f>0</f>
        <v>0</v>
      </c>
      <c r="C99" s="4"/>
      <c r="D99" s="5">
        <f>(B99)-(C99)</f>
        <v>0</v>
      </c>
      <c r="E99" s="6">
        <f>IF(C99=0,"",(B99)/(C99))</f>
        <v>0</v>
      </c>
      <c r="F99" s="5">
        <f>0</f>
        <v>0</v>
      </c>
      <c r="G99" s="4"/>
      <c r="H99" s="5">
        <f>(F99)-(G99)</f>
        <v>0</v>
      </c>
      <c r="I99" s="6">
        <f>IF(G99=0,"",(F99)/(G99))</f>
        <v>0</v>
      </c>
      <c r="J99" s="5">
        <f>0</f>
        <v>0</v>
      </c>
      <c r="K99" s="4"/>
      <c r="L99" s="5">
        <f>(J99)-(K99)</f>
        <v>0</v>
      </c>
      <c r="M99" s="6">
        <f>IF(K99=0,"",(J99)/(K99))</f>
        <v>0</v>
      </c>
      <c r="N99" s="5">
        <f>0</f>
        <v>0</v>
      </c>
      <c r="O99" s="4"/>
      <c r="P99" s="5">
        <f>(N99)-(O99)</f>
        <v>0</v>
      </c>
      <c r="Q99" s="6">
        <f>IF(O99=0,"",(N99)/(O99))</f>
        <v>0</v>
      </c>
      <c r="R99" s="5">
        <f>0</f>
        <v>0</v>
      </c>
      <c r="S99" s="4"/>
      <c r="T99" s="5">
        <f>(R99)-(S99)</f>
        <v>0</v>
      </c>
      <c r="U99" s="6">
        <f>IF(S99=0,"",(R99)/(S99))</f>
        <v>0</v>
      </c>
      <c r="V99" s="5">
        <f>0</f>
        <v>0</v>
      </c>
      <c r="W99" s="4"/>
      <c r="X99" s="5">
        <f>(V99)-(W99)</f>
        <v>0</v>
      </c>
      <c r="Y99" s="6">
        <f>IF(W99=0,"",(V99)/(W99))</f>
        <v>0</v>
      </c>
      <c r="Z99" s="5">
        <f>0</f>
        <v>0</v>
      </c>
      <c r="AA99" s="4"/>
      <c r="AB99" s="5">
        <f>(Z99)-(AA99)</f>
        <v>0</v>
      </c>
      <c r="AC99" s="6">
        <f>IF(AA99=0,"",(Z99)/(AA99))</f>
        <v>0</v>
      </c>
      <c r="AD99" s="5">
        <f>0</f>
        <v>0</v>
      </c>
      <c r="AE99" s="4"/>
      <c r="AF99" s="5">
        <f>(AD99)-(AE99)</f>
        <v>0</v>
      </c>
      <c r="AG99" s="6">
        <f>IF(AE99=0,"",(AD99)/(AE99))</f>
        <v>0</v>
      </c>
      <c r="AH99" s="5">
        <f>(((((((B99)+(F99))+(J99))+(N99))+(R99))+(V99))+(Z99))+(AD99)</f>
        <v>0</v>
      </c>
      <c r="AI99" s="5">
        <f>(((((((C99)+(G99))+(K99))+(O99))+(S99))+(W99))+(AA99))+(AE99)</f>
        <v>0</v>
      </c>
      <c r="AJ99" s="5">
        <f>(AH99)-(AI99)</f>
        <v>0</v>
      </c>
      <c r="AK99" s="6">
        <f>IF(AI99=0,"",(AH99)/(AI99))</f>
        <v>0</v>
      </c>
    </row>
    <row r="100" spans="1:37">
      <c r="A100" s="3" t="s">
        <v>109</v>
      </c>
      <c r="B100" s="7">
        <f>(((B96)+(B97))+(B98))+(B99)</f>
        <v>0</v>
      </c>
      <c r="C100" s="7">
        <f>(((C96)+(C97))+(C98))+(C99)</f>
        <v>0</v>
      </c>
      <c r="D100" s="7">
        <f>(B100)-(C100)</f>
        <v>0</v>
      </c>
      <c r="E100" s="8">
        <f>IF(C100=0,"",(B100)/(C100))</f>
        <v>0</v>
      </c>
      <c r="F100" s="7">
        <f>(((F96)+(F97))+(F98))+(F99)</f>
        <v>0</v>
      </c>
      <c r="G100" s="7">
        <f>(((G96)+(G97))+(G98))+(G99)</f>
        <v>0</v>
      </c>
      <c r="H100" s="7">
        <f>(F100)-(G100)</f>
        <v>0</v>
      </c>
      <c r="I100" s="8">
        <f>IF(G100=0,"",(F100)/(G100))</f>
        <v>0</v>
      </c>
      <c r="J100" s="7">
        <f>(((J96)+(J97))+(J98))+(J99)</f>
        <v>0</v>
      </c>
      <c r="K100" s="7">
        <f>(((K96)+(K97))+(K98))+(K99)</f>
        <v>0</v>
      </c>
      <c r="L100" s="7">
        <f>(J100)-(K100)</f>
        <v>0</v>
      </c>
      <c r="M100" s="8">
        <f>IF(K100=0,"",(J100)/(K100))</f>
        <v>0</v>
      </c>
      <c r="N100" s="7">
        <f>(((N96)+(N97))+(N98))+(N99)</f>
        <v>0</v>
      </c>
      <c r="O100" s="7">
        <f>(((O96)+(O97))+(O98))+(O99)</f>
        <v>0</v>
      </c>
      <c r="P100" s="7">
        <f>(N100)-(O100)</f>
        <v>0</v>
      </c>
      <c r="Q100" s="8">
        <f>IF(O100=0,"",(N100)/(O100))</f>
        <v>0</v>
      </c>
      <c r="R100" s="7">
        <f>(((R96)+(R97))+(R98))+(R99)</f>
        <v>0</v>
      </c>
      <c r="S100" s="7">
        <f>(((S96)+(S97))+(S98))+(S99)</f>
        <v>0</v>
      </c>
      <c r="T100" s="7">
        <f>(R100)-(S100)</f>
        <v>0</v>
      </c>
      <c r="U100" s="8">
        <f>IF(S100=0,"",(R100)/(S100))</f>
        <v>0</v>
      </c>
      <c r="V100" s="7">
        <f>(((V96)+(V97))+(V98))+(V99)</f>
        <v>0</v>
      </c>
      <c r="W100" s="7">
        <f>(((W96)+(W97))+(W98))+(W99)</f>
        <v>0</v>
      </c>
      <c r="X100" s="7">
        <f>(V100)-(W100)</f>
        <v>0</v>
      </c>
      <c r="Y100" s="8">
        <f>IF(W100=0,"",(V100)/(W100))</f>
        <v>0</v>
      </c>
      <c r="Z100" s="7">
        <f>(((Z96)+(Z97))+(Z98))+(Z99)</f>
        <v>0</v>
      </c>
      <c r="AA100" s="7">
        <f>(((AA96)+(AA97))+(AA98))+(AA99)</f>
        <v>0</v>
      </c>
      <c r="AB100" s="7">
        <f>(Z100)-(AA100)</f>
        <v>0</v>
      </c>
      <c r="AC100" s="8">
        <f>IF(AA100=0,"",(Z100)/(AA100))</f>
        <v>0</v>
      </c>
      <c r="AD100" s="7">
        <f>(((AD96)+(AD97))+(AD98))+(AD99)</f>
        <v>0</v>
      </c>
      <c r="AE100" s="7">
        <f>(((AE96)+(AE97))+(AE98))+(AE99)</f>
        <v>0</v>
      </c>
      <c r="AF100" s="7">
        <f>(AD100)-(AE100)</f>
        <v>0</v>
      </c>
      <c r="AG100" s="8">
        <f>IF(AE100=0,"",(AD100)/(AE100))</f>
        <v>0</v>
      </c>
      <c r="AH100" s="7">
        <f>(((((((B100)+(F100))+(J100))+(N100))+(R100))+(V100))+(Z100))+(AD100)</f>
        <v>0</v>
      </c>
      <c r="AI100" s="7">
        <f>(((((((C100)+(G100))+(K100))+(O100))+(S100))+(W100))+(AA100))+(AE100)</f>
        <v>0</v>
      </c>
      <c r="AJ100" s="7">
        <f>(AH100)-(AI100)</f>
        <v>0</v>
      </c>
      <c r="AK100" s="8">
        <f>IF(AI100=0,"",(AH100)/(AI100))</f>
        <v>0</v>
      </c>
    </row>
    <row r="101" spans="1:37">
      <c r="A101" s="3" t="s">
        <v>110</v>
      </c>
      <c r="B101" s="4"/>
      <c r="C101" s="4"/>
      <c r="D101" s="5">
        <f>(B101)-(C101)</f>
        <v>0</v>
      </c>
      <c r="E101" s="6">
        <f>IF(C101=0,"",(B101)/(C101))</f>
        <v>0</v>
      </c>
      <c r="F101" s="4"/>
      <c r="G101" s="4"/>
      <c r="H101" s="5">
        <f>(F101)-(G101)</f>
        <v>0</v>
      </c>
      <c r="I101" s="6">
        <f>IF(G101=0,"",(F101)/(G101))</f>
        <v>0</v>
      </c>
      <c r="J101" s="4"/>
      <c r="K101" s="4"/>
      <c r="L101" s="5">
        <f>(J101)-(K101)</f>
        <v>0</v>
      </c>
      <c r="M101" s="6">
        <f>IF(K101=0,"",(J101)/(K101))</f>
        <v>0</v>
      </c>
      <c r="N101" s="4"/>
      <c r="O101" s="4"/>
      <c r="P101" s="5">
        <f>(N101)-(O101)</f>
        <v>0</v>
      </c>
      <c r="Q101" s="6">
        <f>IF(O101=0,"",(N101)/(O101))</f>
        <v>0</v>
      </c>
      <c r="R101" s="4"/>
      <c r="S101" s="4"/>
      <c r="T101" s="5">
        <f>(R101)-(S101)</f>
        <v>0</v>
      </c>
      <c r="U101" s="6">
        <f>IF(S101=0,"",(R101)/(S101))</f>
        <v>0</v>
      </c>
      <c r="V101" s="4"/>
      <c r="W101" s="4"/>
      <c r="X101" s="5">
        <f>(V101)-(W101)</f>
        <v>0</v>
      </c>
      <c r="Y101" s="6">
        <f>IF(W101=0,"",(V101)/(W101))</f>
        <v>0</v>
      </c>
      <c r="Z101" s="4"/>
      <c r="AA101" s="4"/>
      <c r="AB101" s="5">
        <f>(Z101)-(AA101)</f>
        <v>0</v>
      </c>
      <c r="AC101" s="6">
        <f>IF(AA101=0,"",(Z101)/(AA101))</f>
        <v>0</v>
      </c>
      <c r="AD101" s="4"/>
      <c r="AE101" s="4"/>
      <c r="AF101" s="5">
        <f>(AD101)-(AE101)</f>
        <v>0</v>
      </c>
      <c r="AG101" s="6">
        <f>IF(AE101=0,"",(AD101)/(AE101))</f>
        <v>0</v>
      </c>
      <c r="AH101" s="5">
        <f>(((((((B101)+(F101))+(J101))+(N101))+(R101))+(V101))+(Z101))+(AD101)</f>
        <v>0</v>
      </c>
      <c r="AI101" s="5">
        <f>(((((((C101)+(G101))+(K101))+(O101))+(S101))+(W101))+(AA101))+(AE101)</f>
        <v>0</v>
      </c>
      <c r="AJ101" s="5">
        <f>(AH101)-(AI101)</f>
        <v>0</v>
      </c>
      <c r="AK101" s="6">
        <f>IF(AI101=0,"",(AH101)/(AI101))</f>
        <v>0</v>
      </c>
    </row>
    <row r="102" spans="1:37">
      <c r="A102" s="3" t="s">
        <v>111</v>
      </c>
      <c r="B102" s="5">
        <f>0</f>
        <v>0</v>
      </c>
      <c r="C102" s="5">
        <f>325</f>
        <v>0</v>
      </c>
      <c r="D102" s="5">
        <f>(B102)-(C102)</f>
        <v>0</v>
      </c>
      <c r="E102" s="6">
        <f>IF(C102=0,"",(B102)/(C102))</f>
        <v>0</v>
      </c>
      <c r="F102" s="5">
        <f>0</f>
        <v>0</v>
      </c>
      <c r="G102" s="5">
        <f>325</f>
        <v>0</v>
      </c>
      <c r="H102" s="5">
        <f>(F102)-(G102)</f>
        <v>0</v>
      </c>
      <c r="I102" s="6">
        <f>IF(G102=0,"",(F102)/(G102))</f>
        <v>0</v>
      </c>
      <c r="J102" s="5">
        <f>81.25</f>
        <v>0</v>
      </c>
      <c r="K102" s="5">
        <f>325</f>
        <v>0</v>
      </c>
      <c r="L102" s="5">
        <f>(J102)-(K102)</f>
        <v>0</v>
      </c>
      <c r="M102" s="6">
        <f>IF(K102=0,"",(J102)/(K102))</f>
        <v>0</v>
      </c>
      <c r="N102" s="5">
        <f>325</f>
        <v>0</v>
      </c>
      <c r="O102" s="5">
        <f>325</f>
        <v>0</v>
      </c>
      <c r="P102" s="5">
        <f>(N102)-(O102)</f>
        <v>0</v>
      </c>
      <c r="Q102" s="6">
        <f>IF(O102=0,"",(N102)/(O102))</f>
        <v>0</v>
      </c>
      <c r="R102" s="5">
        <f>146.25</f>
        <v>0</v>
      </c>
      <c r="S102" s="5">
        <f>325</f>
        <v>0</v>
      </c>
      <c r="T102" s="5">
        <f>(R102)-(S102)</f>
        <v>0</v>
      </c>
      <c r="U102" s="6">
        <f>IF(S102=0,"",(R102)/(S102))</f>
        <v>0</v>
      </c>
      <c r="V102" s="5">
        <f>365.62</f>
        <v>0</v>
      </c>
      <c r="W102" s="5">
        <f>325</f>
        <v>0</v>
      </c>
      <c r="X102" s="5">
        <f>(V102)-(W102)</f>
        <v>0</v>
      </c>
      <c r="Y102" s="6">
        <f>IF(W102=0,"",(V102)/(W102))</f>
        <v>0</v>
      </c>
      <c r="Z102" s="5">
        <f>178.75</f>
        <v>0</v>
      </c>
      <c r="AA102" s="5">
        <f>325</f>
        <v>0</v>
      </c>
      <c r="AB102" s="5">
        <f>(Z102)-(AA102)</f>
        <v>0</v>
      </c>
      <c r="AC102" s="6">
        <f>IF(AA102=0,"",(Z102)/(AA102))</f>
        <v>0</v>
      </c>
      <c r="AD102" s="5">
        <f>0</f>
        <v>0</v>
      </c>
      <c r="AE102" s="5">
        <f>325</f>
        <v>0</v>
      </c>
      <c r="AF102" s="5">
        <f>(AD102)-(AE102)</f>
        <v>0</v>
      </c>
      <c r="AG102" s="6">
        <f>IF(AE102=0,"",(AD102)/(AE102))</f>
        <v>0</v>
      </c>
      <c r="AH102" s="5">
        <f>(((((((B102)+(F102))+(J102))+(N102))+(R102))+(V102))+(Z102))+(AD102)</f>
        <v>0</v>
      </c>
      <c r="AI102" s="5">
        <f>(((((((C102)+(G102))+(K102))+(O102))+(S102))+(W102))+(AA102))+(AE102)</f>
        <v>0</v>
      </c>
      <c r="AJ102" s="5">
        <f>(AH102)-(AI102)</f>
        <v>0</v>
      </c>
      <c r="AK102" s="6">
        <f>IF(AI102=0,"",(AH102)/(AI102))</f>
        <v>0</v>
      </c>
    </row>
    <row r="103" spans="1:37">
      <c r="A103" s="3" t="s">
        <v>112</v>
      </c>
      <c r="B103" s="5">
        <f>0</f>
        <v>0</v>
      </c>
      <c r="C103" s="5">
        <f>175</f>
        <v>0</v>
      </c>
      <c r="D103" s="5">
        <f>(B103)-(C103)</f>
        <v>0</v>
      </c>
      <c r="E103" s="6">
        <f>IF(C103=0,"",(B103)/(C103))</f>
        <v>0</v>
      </c>
      <c r="F103" s="5">
        <f>0</f>
        <v>0</v>
      </c>
      <c r="G103" s="5">
        <f>175</f>
        <v>0</v>
      </c>
      <c r="H103" s="5">
        <f>(F103)-(G103)</f>
        <v>0</v>
      </c>
      <c r="I103" s="6">
        <f>IF(G103=0,"",(F103)/(G103))</f>
        <v>0</v>
      </c>
      <c r="J103" s="5">
        <f>43.75</f>
        <v>0</v>
      </c>
      <c r="K103" s="5">
        <f>175</f>
        <v>0</v>
      </c>
      <c r="L103" s="5">
        <f>(J103)-(K103)</f>
        <v>0</v>
      </c>
      <c r="M103" s="6">
        <f>IF(K103=0,"",(J103)/(K103))</f>
        <v>0</v>
      </c>
      <c r="N103" s="5">
        <f>175</f>
        <v>0</v>
      </c>
      <c r="O103" s="5">
        <f>175</f>
        <v>0</v>
      </c>
      <c r="P103" s="5">
        <f>(N103)-(O103)</f>
        <v>0</v>
      </c>
      <c r="Q103" s="6">
        <f>IF(O103=0,"",(N103)/(O103))</f>
        <v>0</v>
      </c>
      <c r="R103" s="5">
        <f>78.75</f>
        <v>0</v>
      </c>
      <c r="S103" s="5">
        <f>175</f>
        <v>0</v>
      </c>
      <c r="T103" s="5">
        <f>(R103)-(S103)</f>
        <v>0</v>
      </c>
      <c r="U103" s="6">
        <f>IF(S103=0,"",(R103)/(S103))</f>
        <v>0</v>
      </c>
      <c r="V103" s="5">
        <f>196.88</f>
        <v>0</v>
      </c>
      <c r="W103" s="5">
        <f>175</f>
        <v>0</v>
      </c>
      <c r="X103" s="5">
        <f>(V103)-(W103)</f>
        <v>0</v>
      </c>
      <c r="Y103" s="6">
        <f>IF(W103=0,"",(V103)/(W103))</f>
        <v>0</v>
      </c>
      <c r="Z103" s="5">
        <f>96.25</f>
        <v>0</v>
      </c>
      <c r="AA103" s="5">
        <f>175</f>
        <v>0</v>
      </c>
      <c r="AB103" s="5">
        <f>(Z103)-(AA103)</f>
        <v>0</v>
      </c>
      <c r="AC103" s="6">
        <f>IF(AA103=0,"",(Z103)/(AA103))</f>
        <v>0</v>
      </c>
      <c r="AD103" s="5">
        <f>0</f>
        <v>0</v>
      </c>
      <c r="AE103" s="5">
        <f>175</f>
        <v>0</v>
      </c>
      <c r="AF103" s="5">
        <f>(AD103)-(AE103)</f>
        <v>0</v>
      </c>
      <c r="AG103" s="6">
        <f>IF(AE103=0,"",(AD103)/(AE103))</f>
        <v>0</v>
      </c>
      <c r="AH103" s="5">
        <f>(((((((B103)+(F103))+(J103))+(N103))+(R103))+(V103))+(Z103))+(AD103)</f>
        <v>0</v>
      </c>
      <c r="AI103" s="5">
        <f>(((((((C103)+(G103))+(K103))+(O103))+(S103))+(W103))+(AA103))+(AE103)</f>
        <v>0</v>
      </c>
      <c r="AJ103" s="5">
        <f>(AH103)-(AI103)</f>
        <v>0</v>
      </c>
      <c r="AK103" s="6">
        <f>IF(AI103=0,"",(AH103)/(AI103))</f>
        <v>0</v>
      </c>
    </row>
    <row r="104" spans="1:37">
      <c r="A104" s="3" t="s">
        <v>113</v>
      </c>
      <c r="B104" s="5">
        <f>0</f>
        <v>0</v>
      </c>
      <c r="C104" s="4"/>
      <c r="D104" s="5">
        <f>(B104)-(C104)</f>
        <v>0</v>
      </c>
      <c r="E104" s="6">
        <f>IF(C104=0,"",(B104)/(C104))</f>
        <v>0</v>
      </c>
      <c r="F104" s="5">
        <f>0</f>
        <v>0</v>
      </c>
      <c r="G104" s="4"/>
      <c r="H104" s="5">
        <f>(F104)-(G104)</f>
        <v>0</v>
      </c>
      <c r="I104" s="6">
        <f>IF(G104=0,"",(F104)/(G104))</f>
        <v>0</v>
      </c>
      <c r="J104" s="5">
        <f>0</f>
        <v>0</v>
      </c>
      <c r="K104" s="4"/>
      <c r="L104" s="5">
        <f>(J104)-(K104)</f>
        <v>0</v>
      </c>
      <c r="M104" s="6">
        <f>IF(K104=0,"",(J104)/(K104))</f>
        <v>0</v>
      </c>
      <c r="N104" s="5">
        <f>0</f>
        <v>0</v>
      </c>
      <c r="O104" s="4"/>
      <c r="P104" s="5">
        <f>(N104)-(O104)</f>
        <v>0</v>
      </c>
      <c r="Q104" s="6">
        <f>IF(O104=0,"",(N104)/(O104))</f>
        <v>0</v>
      </c>
      <c r="R104" s="5">
        <f>0</f>
        <v>0</v>
      </c>
      <c r="S104" s="4"/>
      <c r="T104" s="5">
        <f>(R104)-(S104)</f>
        <v>0</v>
      </c>
      <c r="U104" s="6">
        <f>IF(S104=0,"",(R104)/(S104))</f>
        <v>0</v>
      </c>
      <c r="V104" s="5">
        <f>0</f>
        <v>0</v>
      </c>
      <c r="W104" s="4"/>
      <c r="X104" s="5">
        <f>(V104)-(W104)</f>
        <v>0</v>
      </c>
      <c r="Y104" s="6">
        <f>IF(W104=0,"",(V104)/(W104))</f>
        <v>0</v>
      </c>
      <c r="Z104" s="5">
        <f>0</f>
        <v>0</v>
      </c>
      <c r="AA104" s="4"/>
      <c r="AB104" s="5">
        <f>(Z104)-(AA104)</f>
        <v>0</v>
      </c>
      <c r="AC104" s="6">
        <f>IF(AA104=0,"",(Z104)/(AA104))</f>
        <v>0</v>
      </c>
      <c r="AD104" s="5">
        <f>0</f>
        <v>0</v>
      </c>
      <c r="AE104" s="4"/>
      <c r="AF104" s="5">
        <f>(AD104)-(AE104)</f>
        <v>0</v>
      </c>
      <c r="AG104" s="6">
        <f>IF(AE104=0,"",(AD104)/(AE104))</f>
        <v>0</v>
      </c>
      <c r="AH104" s="5">
        <f>(((((((B104)+(F104))+(J104))+(N104))+(R104))+(V104))+(Z104))+(AD104)</f>
        <v>0</v>
      </c>
      <c r="AI104" s="5">
        <f>(((((((C104)+(G104))+(K104))+(O104))+(S104))+(W104))+(AA104))+(AE104)</f>
        <v>0</v>
      </c>
      <c r="AJ104" s="5">
        <f>(AH104)-(AI104)</f>
        <v>0</v>
      </c>
      <c r="AK104" s="6">
        <f>IF(AI104=0,"",(AH104)/(AI104))</f>
        <v>0</v>
      </c>
    </row>
    <row r="105" spans="1:37">
      <c r="A105" s="3" t="s">
        <v>114</v>
      </c>
      <c r="B105" s="7">
        <f>(((B101)+(B102))+(B103))+(B104)</f>
        <v>0</v>
      </c>
      <c r="C105" s="7">
        <f>(((C101)+(C102))+(C103))+(C104)</f>
        <v>0</v>
      </c>
      <c r="D105" s="7">
        <f>(B105)-(C105)</f>
        <v>0</v>
      </c>
      <c r="E105" s="8">
        <f>IF(C105=0,"",(B105)/(C105))</f>
        <v>0</v>
      </c>
      <c r="F105" s="7">
        <f>(((F101)+(F102))+(F103))+(F104)</f>
        <v>0</v>
      </c>
      <c r="G105" s="7">
        <f>(((G101)+(G102))+(G103))+(G104)</f>
        <v>0</v>
      </c>
      <c r="H105" s="7">
        <f>(F105)-(G105)</f>
        <v>0</v>
      </c>
      <c r="I105" s="8">
        <f>IF(G105=0,"",(F105)/(G105))</f>
        <v>0</v>
      </c>
      <c r="J105" s="7">
        <f>(((J101)+(J102))+(J103))+(J104)</f>
        <v>0</v>
      </c>
      <c r="K105" s="7">
        <f>(((K101)+(K102))+(K103))+(K104)</f>
        <v>0</v>
      </c>
      <c r="L105" s="7">
        <f>(J105)-(K105)</f>
        <v>0</v>
      </c>
      <c r="M105" s="8">
        <f>IF(K105=0,"",(J105)/(K105))</f>
        <v>0</v>
      </c>
      <c r="N105" s="7">
        <f>(((N101)+(N102))+(N103))+(N104)</f>
        <v>0</v>
      </c>
      <c r="O105" s="7">
        <f>(((O101)+(O102))+(O103))+(O104)</f>
        <v>0</v>
      </c>
      <c r="P105" s="7">
        <f>(N105)-(O105)</f>
        <v>0</v>
      </c>
      <c r="Q105" s="8">
        <f>IF(O105=0,"",(N105)/(O105))</f>
        <v>0</v>
      </c>
      <c r="R105" s="7">
        <f>(((R101)+(R102))+(R103))+(R104)</f>
        <v>0</v>
      </c>
      <c r="S105" s="7">
        <f>(((S101)+(S102))+(S103))+(S104)</f>
        <v>0</v>
      </c>
      <c r="T105" s="7">
        <f>(R105)-(S105)</f>
        <v>0</v>
      </c>
      <c r="U105" s="8">
        <f>IF(S105=0,"",(R105)/(S105))</f>
        <v>0</v>
      </c>
      <c r="V105" s="7">
        <f>(((V101)+(V102))+(V103))+(V104)</f>
        <v>0</v>
      </c>
      <c r="W105" s="7">
        <f>(((W101)+(W102))+(W103))+(W104)</f>
        <v>0</v>
      </c>
      <c r="X105" s="7">
        <f>(V105)-(W105)</f>
        <v>0</v>
      </c>
      <c r="Y105" s="8">
        <f>IF(W105=0,"",(V105)/(W105))</f>
        <v>0</v>
      </c>
      <c r="Z105" s="7">
        <f>(((Z101)+(Z102))+(Z103))+(Z104)</f>
        <v>0</v>
      </c>
      <c r="AA105" s="7">
        <f>(((AA101)+(AA102))+(AA103))+(AA104)</f>
        <v>0</v>
      </c>
      <c r="AB105" s="7">
        <f>(Z105)-(AA105)</f>
        <v>0</v>
      </c>
      <c r="AC105" s="8">
        <f>IF(AA105=0,"",(Z105)/(AA105))</f>
        <v>0</v>
      </c>
      <c r="AD105" s="7">
        <f>(((AD101)+(AD102))+(AD103))+(AD104)</f>
        <v>0</v>
      </c>
      <c r="AE105" s="7">
        <f>(((AE101)+(AE102))+(AE103))+(AE104)</f>
        <v>0</v>
      </c>
      <c r="AF105" s="7">
        <f>(AD105)-(AE105)</f>
        <v>0</v>
      </c>
      <c r="AG105" s="8">
        <f>IF(AE105=0,"",(AD105)/(AE105))</f>
        <v>0</v>
      </c>
      <c r="AH105" s="7">
        <f>(((((((B105)+(F105))+(J105))+(N105))+(R105))+(V105))+(Z105))+(AD105)</f>
        <v>0</v>
      </c>
      <c r="AI105" s="7">
        <f>(((((((C105)+(G105))+(K105))+(O105))+(S105))+(W105))+(AA105))+(AE105)</f>
        <v>0</v>
      </c>
      <c r="AJ105" s="7">
        <f>(AH105)-(AI105)</f>
        <v>0</v>
      </c>
      <c r="AK105" s="8">
        <f>IF(AI105=0,"",(AH105)/(AI105))</f>
        <v>0</v>
      </c>
    </row>
    <row r="106" spans="1:37">
      <c r="A106" s="3" t="s">
        <v>115</v>
      </c>
      <c r="B106" s="4"/>
      <c r="C106" s="4"/>
      <c r="D106" s="5">
        <f>(B106)-(C106)</f>
        <v>0</v>
      </c>
      <c r="E106" s="6">
        <f>IF(C106=0,"",(B106)/(C106))</f>
        <v>0</v>
      </c>
      <c r="F106" s="4"/>
      <c r="G106" s="4"/>
      <c r="H106" s="5">
        <f>(F106)-(G106)</f>
        <v>0</v>
      </c>
      <c r="I106" s="6">
        <f>IF(G106=0,"",(F106)/(G106))</f>
        <v>0</v>
      </c>
      <c r="J106" s="4"/>
      <c r="K106" s="4"/>
      <c r="L106" s="5">
        <f>(J106)-(K106)</f>
        <v>0</v>
      </c>
      <c r="M106" s="6">
        <f>IF(K106=0,"",(J106)/(K106))</f>
        <v>0</v>
      </c>
      <c r="N106" s="4"/>
      <c r="O106" s="4"/>
      <c r="P106" s="5">
        <f>(N106)-(O106)</f>
        <v>0</v>
      </c>
      <c r="Q106" s="6">
        <f>IF(O106=0,"",(N106)/(O106))</f>
        <v>0</v>
      </c>
      <c r="R106" s="4"/>
      <c r="S106" s="4"/>
      <c r="T106" s="5">
        <f>(R106)-(S106)</f>
        <v>0</v>
      </c>
      <c r="U106" s="6">
        <f>IF(S106=0,"",(R106)/(S106))</f>
        <v>0</v>
      </c>
      <c r="V106" s="4"/>
      <c r="W106" s="4"/>
      <c r="X106" s="5">
        <f>(V106)-(W106)</f>
        <v>0</v>
      </c>
      <c r="Y106" s="6">
        <f>IF(W106=0,"",(V106)/(W106))</f>
        <v>0</v>
      </c>
      <c r="Z106" s="4"/>
      <c r="AA106" s="4"/>
      <c r="AB106" s="5">
        <f>(Z106)-(AA106)</f>
        <v>0</v>
      </c>
      <c r="AC106" s="6">
        <f>IF(AA106=0,"",(Z106)/(AA106))</f>
        <v>0</v>
      </c>
      <c r="AD106" s="4"/>
      <c r="AE106" s="4"/>
      <c r="AF106" s="5">
        <f>(AD106)-(AE106)</f>
        <v>0</v>
      </c>
      <c r="AG106" s="6">
        <f>IF(AE106=0,"",(AD106)/(AE106))</f>
        <v>0</v>
      </c>
      <c r="AH106" s="5">
        <f>(((((((B106)+(F106))+(J106))+(N106))+(R106))+(V106))+(Z106))+(AD106)</f>
        <v>0</v>
      </c>
      <c r="AI106" s="5">
        <f>(((((((C106)+(G106))+(K106))+(O106))+(S106))+(W106))+(AA106))+(AE106)</f>
        <v>0</v>
      </c>
      <c r="AJ106" s="5">
        <f>(AH106)-(AI106)</f>
        <v>0</v>
      </c>
      <c r="AK106" s="6">
        <f>IF(AI106=0,"",(AH106)/(AI106))</f>
        <v>0</v>
      </c>
    </row>
    <row r="107" spans="1:37">
      <c r="A107" s="3" t="s">
        <v>116</v>
      </c>
      <c r="B107" s="5">
        <f>0</f>
        <v>0</v>
      </c>
      <c r="C107" s="5">
        <f>917.04</f>
        <v>0</v>
      </c>
      <c r="D107" s="5">
        <f>(B107)-(C107)</f>
        <v>0</v>
      </c>
      <c r="E107" s="6">
        <f>IF(C107=0,"",(B107)/(C107))</f>
        <v>0</v>
      </c>
      <c r="F107" s="5">
        <f>0</f>
        <v>0</v>
      </c>
      <c r="G107" s="5">
        <f>917.04</f>
        <v>0</v>
      </c>
      <c r="H107" s="5">
        <f>(F107)-(G107)</f>
        <v>0</v>
      </c>
      <c r="I107" s="6">
        <f>IF(G107=0,"",(F107)/(G107))</f>
        <v>0</v>
      </c>
      <c r="J107" s="5">
        <f>0</f>
        <v>0</v>
      </c>
      <c r="K107" s="5">
        <f>917.04</f>
        <v>0</v>
      </c>
      <c r="L107" s="5">
        <f>(J107)-(K107)</f>
        <v>0</v>
      </c>
      <c r="M107" s="6">
        <f>IF(K107=0,"",(J107)/(K107))</f>
        <v>0</v>
      </c>
      <c r="N107" s="5">
        <f>0</f>
        <v>0</v>
      </c>
      <c r="O107" s="5">
        <f>917.04</f>
        <v>0</v>
      </c>
      <c r="P107" s="5">
        <f>(N107)-(O107)</f>
        <v>0</v>
      </c>
      <c r="Q107" s="6">
        <f>IF(O107=0,"",(N107)/(O107))</f>
        <v>0</v>
      </c>
      <c r="R107" s="5">
        <f>0</f>
        <v>0</v>
      </c>
      <c r="S107" s="5">
        <f>917.04</f>
        <v>0</v>
      </c>
      <c r="T107" s="5">
        <f>(R107)-(S107)</f>
        <v>0</v>
      </c>
      <c r="U107" s="6">
        <f>IF(S107=0,"",(R107)/(S107))</f>
        <v>0</v>
      </c>
      <c r="V107" s="5">
        <f>195</f>
        <v>0</v>
      </c>
      <c r="W107" s="5">
        <f>917.04</f>
        <v>0</v>
      </c>
      <c r="X107" s="5">
        <f>(V107)-(W107)</f>
        <v>0</v>
      </c>
      <c r="Y107" s="6">
        <f>IF(W107=0,"",(V107)/(W107))</f>
        <v>0</v>
      </c>
      <c r="Z107" s="5">
        <f>0</f>
        <v>0</v>
      </c>
      <c r="AA107" s="5">
        <f>917.04</f>
        <v>0</v>
      </c>
      <c r="AB107" s="5">
        <f>(Z107)-(AA107)</f>
        <v>0</v>
      </c>
      <c r="AC107" s="6">
        <f>IF(AA107=0,"",(Z107)/(AA107))</f>
        <v>0</v>
      </c>
      <c r="AD107" s="5">
        <f>0</f>
        <v>0</v>
      </c>
      <c r="AE107" s="5">
        <f>917.04</f>
        <v>0</v>
      </c>
      <c r="AF107" s="5">
        <f>(AD107)-(AE107)</f>
        <v>0</v>
      </c>
      <c r="AG107" s="6">
        <f>IF(AE107=0,"",(AD107)/(AE107))</f>
        <v>0</v>
      </c>
      <c r="AH107" s="5">
        <f>(((((((B107)+(F107))+(J107))+(N107))+(R107))+(V107))+(Z107))+(AD107)</f>
        <v>0</v>
      </c>
      <c r="AI107" s="5">
        <f>(((((((C107)+(G107))+(K107))+(O107))+(S107))+(W107))+(AA107))+(AE107)</f>
        <v>0</v>
      </c>
      <c r="AJ107" s="5">
        <f>(AH107)-(AI107)</f>
        <v>0</v>
      </c>
      <c r="AK107" s="6">
        <f>IF(AI107=0,"",(AH107)/(AI107))</f>
        <v>0</v>
      </c>
    </row>
    <row r="108" spans="1:37">
      <c r="A108" s="3" t="s">
        <v>117</v>
      </c>
      <c r="B108" s="5">
        <f>0</f>
        <v>0</v>
      </c>
      <c r="C108" s="5">
        <f>493.79</f>
        <v>0</v>
      </c>
      <c r="D108" s="5">
        <f>(B108)-(C108)</f>
        <v>0</v>
      </c>
      <c r="E108" s="6">
        <f>IF(C108=0,"",(B108)/(C108))</f>
        <v>0</v>
      </c>
      <c r="F108" s="5">
        <f>0</f>
        <v>0</v>
      </c>
      <c r="G108" s="5">
        <f>493.79</f>
        <v>0</v>
      </c>
      <c r="H108" s="5">
        <f>(F108)-(G108)</f>
        <v>0</v>
      </c>
      <c r="I108" s="6">
        <f>IF(G108=0,"",(F108)/(G108))</f>
        <v>0</v>
      </c>
      <c r="J108" s="5">
        <f>0</f>
        <v>0</v>
      </c>
      <c r="K108" s="5">
        <f>493.79</f>
        <v>0</v>
      </c>
      <c r="L108" s="5">
        <f>(J108)-(K108)</f>
        <v>0</v>
      </c>
      <c r="M108" s="6">
        <f>IF(K108=0,"",(J108)/(K108))</f>
        <v>0</v>
      </c>
      <c r="N108" s="5">
        <f>0</f>
        <v>0</v>
      </c>
      <c r="O108" s="5">
        <f>493.79</f>
        <v>0</v>
      </c>
      <c r="P108" s="5">
        <f>(N108)-(O108)</f>
        <v>0</v>
      </c>
      <c r="Q108" s="6">
        <f>IF(O108=0,"",(N108)/(O108))</f>
        <v>0</v>
      </c>
      <c r="R108" s="5">
        <f>0</f>
        <v>0</v>
      </c>
      <c r="S108" s="5">
        <f>493.79</f>
        <v>0</v>
      </c>
      <c r="T108" s="5">
        <f>(R108)-(S108)</f>
        <v>0</v>
      </c>
      <c r="U108" s="6">
        <f>IF(S108=0,"",(R108)/(S108))</f>
        <v>0</v>
      </c>
      <c r="V108" s="5">
        <f>105</f>
        <v>0</v>
      </c>
      <c r="W108" s="5">
        <f>493.79</f>
        <v>0</v>
      </c>
      <c r="X108" s="5">
        <f>(V108)-(W108)</f>
        <v>0</v>
      </c>
      <c r="Y108" s="6">
        <f>IF(W108=0,"",(V108)/(W108))</f>
        <v>0</v>
      </c>
      <c r="Z108" s="5">
        <f>0</f>
        <v>0</v>
      </c>
      <c r="AA108" s="5">
        <f>493.79</f>
        <v>0</v>
      </c>
      <c r="AB108" s="5">
        <f>(Z108)-(AA108)</f>
        <v>0</v>
      </c>
      <c r="AC108" s="6">
        <f>IF(AA108=0,"",(Z108)/(AA108))</f>
        <v>0</v>
      </c>
      <c r="AD108" s="5">
        <f>0</f>
        <v>0</v>
      </c>
      <c r="AE108" s="5">
        <f>493.79</f>
        <v>0</v>
      </c>
      <c r="AF108" s="5">
        <f>(AD108)-(AE108)</f>
        <v>0</v>
      </c>
      <c r="AG108" s="6">
        <f>IF(AE108=0,"",(AD108)/(AE108))</f>
        <v>0</v>
      </c>
      <c r="AH108" s="5">
        <f>(((((((B108)+(F108))+(J108))+(N108))+(R108))+(V108))+(Z108))+(AD108)</f>
        <v>0</v>
      </c>
      <c r="AI108" s="5">
        <f>(((((((C108)+(G108))+(K108))+(O108))+(S108))+(W108))+(AA108))+(AE108)</f>
        <v>0</v>
      </c>
      <c r="AJ108" s="5">
        <f>(AH108)-(AI108)</f>
        <v>0</v>
      </c>
      <c r="AK108" s="6">
        <f>IF(AI108=0,"",(AH108)/(AI108))</f>
        <v>0</v>
      </c>
    </row>
    <row r="109" spans="1:37">
      <c r="A109" s="3" t="s">
        <v>118</v>
      </c>
      <c r="B109" s="4"/>
      <c r="C109" s="4"/>
      <c r="D109" s="5">
        <f>(B109)-(C109)</f>
        <v>0</v>
      </c>
      <c r="E109" s="6">
        <f>IF(C109=0,"",(B109)/(C109))</f>
        <v>0</v>
      </c>
      <c r="F109" s="4"/>
      <c r="G109" s="4"/>
      <c r="H109" s="5">
        <f>(F109)-(G109)</f>
        <v>0</v>
      </c>
      <c r="I109" s="6">
        <f>IF(G109=0,"",(F109)/(G109))</f>
        <v>0</v>
      </c>
      <c r="J109" s="4"/>
      <c r="K109" s="4"/>
      <c r="L109" s="5">
        <f>(J109)-(K109)</f>
        <v>0</v>
      </c>
      <c r="M109" s="6">
        <f>IF(K109=0,"",(J109)/(K109))</f>
        <v>0</v>
      </c>
      <c r="N109" s="4"/>
      <c r="O109" s="4"/>
      <c r="P109" s="5">
        <f>(N109)-(O109)</f>
        <v>0</v>
      </c>
      <c r="Q109" s="6">
        <f>IF(O109=0,"",(N109)/(O109))</f>
        <v>0</v>
      </c>
      <c r="R109" s="4"/>
      <c r="S109" s="4"/>
      <c r="T109" s="5">
        <f>(R109)-(S109)</f>
        <v>0</v>
      </c>
      <c r="U109" s="6">
        <f>IF(S109=0,"",(R109)/(S109))</f>
        <v>0</v>
      </c>
      <c r="V109" s="5">
        <f>0</f>
        <v>0</v>
      </c>
      <c r="W109" s="4"/>
      <c r="X109" s="5">
        <f>(V109)-(W109)</f>
        <v>0</v>
      </c>
      <c r="Y109" s="6">
        <f>IF(W109=0,"",(V109)/(W109))</f>
        <v>0</v>
      </c>
      <c r="Z109" s="5">
        <f>0</f>
        <v>0</v>
      </c>
      <c r="AA109" s="4"/>
      <c r="AB109" s="5">
        <f>(Z109)-(AA109)</f>
        <v>0</v>
      </c>
      <c r="AC109" s="6">
        <f>IF(AA109=0,"",(Z109)/(AA109))</f>
        <v>0</v>
      </c>
      <c r="AD109" s="5">
        <f>0</f>
        <v>0</v>
      </c>
      <c r="AE109" s="4"/>
      <c r="AF109" s="5">
        <f>(AD109)-(AE109)</f>
        <v>0</v>
      </c>
      <c r="AG109" s="6">
        <f>IF(AE109=0,"",(AD109)/(AE109))</f>
        <v>0</v>
      </c>
      <c r="AH109" s="5">
        <f>(((((((B109)+(F109))+(J109))+(N109))+(R109))+(V109))+(Z109))+(AD109)</f>
        <v>0</v>
      </c>
      <c r="AI109" s="5">
        <f>(((((((C109)+(G109))+(K109))+(O109))+(S109))+(W109))+(AA109))+(AE109)</f>
        <v>0</v>
      </c>
      <c r="AJ109" s="5">
        <f>(AH109)-(AI109)</f>
        <v>0</v>
      </c>
      <c r="AK109" s="6">
        <f>IF(AI109=0,"",(AH109)/(AI109))</f>
        <v>0</v>
      </c>
    </row>
    <row r="110" spans="1:37">
      <c r="A110" s="3" t="s">
        <v>119</v>
      </c>
      <c r="B110" s="7">
        <f>(((B106)+(B107))+(B108))+(B109)</f>
        <v>0</v>
      </c>
      <c r="C110" s="7">
        <f>(((C106)+(C107))+(C108))+(C109)</f>
        <v>0</v>
      </c>
      <c r="D110" s="7">
        <f>(B110)-(C110)</f>
        <v>0</v>
      </c>
      <c r="E110" s="8">
        <f>IF(C110=0,"",(B110)/(C110))</f>
        <v>0</v>
      </c>
      <c r="F110" s="7">
        <f>(((F106)+(F107))+(F108))+(F109)</f>
        <v>0</v>
      </c>
      <c r="G110" s="7">
        <f>(((G106)+(G107))+(G108))+(G109)</f>
        <v>0</v>
      </c>
      <c r="H110" s="7">
        <f>(F110)-(G110)</f>
        <v>0</v>
      </c>
      <c r="I110" s="8">
        <f>IF(G110=0,"",(F110)/(G110))</f>
        <v>0</v>
      </c>
      <c r="J110" s="7">
        <f>(((J106)+(J107))+(J108))+(J109)</f>
        <v>0</v>
      </c>
      <c r="K110" s="7">
        <f>(((K106)+(K107))+(K108))+(K109)</f>
        <v>0</v>
      </c>
      <c r="L110" s="7">
        <f>(J110)-(K110)</f>
        <v>0</v>
      </c>
      <c r="M110" s="8">
        <f>IF(K110=0,"",(J110)/(K110))</f>
        <v>0</v>
      </c>
      <c r="N110" s="7">
        <f>(((N106)+(N107))+(N108))+(N109)</f>
        <v>0</v>
      </c>
      <c r="O110" s="7">
        <f>(((O106)+(O107))+(O108))+(O109)</f>
        <v>0</v>
      </c>
      <c r="P110" s="7">
        <f>(N110)-(O110)</f>
        <v>0</v>
      </c>
      <c r="Q110" s="8">
        <f>IF(O110=0,"",(N110)/(O110))</f>
        <v>0</v>
      </c>
      <c r="R110" s="7">
        <f>(((R106)+(R107))+(R108))+(R109)</f>
        <v>0</v>
      </c>
      <c r="S110" s="7">
        <f>(((S106)+(S107))+(S108))+(S109)</f>
        <v>0</v>
      </c>
      <c r="T110" s="7">
        <f>(R110)-(S110)</f>
        <v>0</v>
      </c>
      <c r="U110" s="8">
        <f>IF(S110=0,"",(R110)/(S110))</f>
        <v>0</v>
      </c>
      <c r="V110" s="7">
        <f>(((V106)+(V107))+(V108))+(V109)</f>
        <v>0</v>
      </c>
      <c r="W110" s="7">
        <f>(((W106)+(W107))+(W108))+(W109)</f>
        <v>0</v>
      </c>
      <c r="X110" s="7">
        <f>(V110)-(W110)</f>
        <v>0</v>
      </c>
      <c r="Y110" s="8">
        <f>IF(W110=0,"",(V110)/(W110))</f>
        <v>0</v>
      </c>
      <c r="Z110" s="7">
        <f>(((Z106)+(Z107))+(Z108))+(Z109)</f>
        <v>0</v>
      </c>
      <c r="AA110" s="7">
        <f>(((AA106)+(AA107))+(AA108))+(AA109)</f>
        <v>0</v>
      </c>
      <c r="AB110" s="7">
        <f>(Z110)-(AA110)</f>
        <v>0</v>
      </c>
      <c r="AC110" s="8">
        <f>IF(AA110=0,"",(Z110)/(AA110))</f>
        <v>0</v>
      </c>
      <c r="AD110" s="7">
        <f>(((AD106)+(AD107))+(AD108))+(AD109)</f>
        <v>0</v>
      </c>
      <c r="AE110" s="7">
        <f>(((AE106)+(AE107))+(AE108))+(AE109)</f>
        <v>0</v>
      </c>
      <c r="AF110" s="7">
        <f>(AD110)-(AE110)</f>
        <v>0</v>
      </c>
      <c r="AG110" s="8">
        <f>IF(AE110=0,"",(AD110)/(AE110))</f>
        <v>0</v>
      </c>
      <c r="AH110" s="7">
        <f>(((((((B110)+(F110))+(J110))+(N110))+(R110))+(V110))+(Z110))+(AD110)</f>
        <v>0</v>
      </c>
      <c r="AI110" s="7">
        <f>(((((((C110)+(G110))+(K110))+(O110))+(S110))+(W110))+(AA110))+(AE110)</f>
        <v>0</v>
      </c>
      <c r="AJ110" s="7">
        <f>(AH110)-(AI110)</f>
        <v>0</v>
      </c>
      <c r="AK110" s="8">
        <f>IF(AI110=0,"",(AH110)/(AI110))</f>
        <v>0</v>
      </c>
    </row>
    <row r="111" spans="1:37">
      <c r="A111" s="3" t="s">
        <v>120</v>
      </c>
      <c r="B111" s="4"/>
      <c r="C111" s="4"/>
      <c r="D111" s="5">
        <f>(B111)-(C111)</f>
        <v>0</v>
      </c>
      <c r="E111" s="6">
        <f>IF(C111=0,"",(B111)/(C111))</f>
        <v>0</v>
      </c>
      <c r="F111" s="4"/>
      <c r="G111" s="4"/>
      <c r="H111" s="5">
        <f>(F111)-(G111)</f>
        <v>0</v>
      </c>
      <c r="I111" s="6">
        <f>IF(G111=0,"",(F111)/(G111))</f>
        <v>0</v>
      </c>
      <c r="J111" s="4"/>
      <c r="K111" s="4"/>
      <c r="L111" s="5">
        <f>(J111)-(K111)</f>
        <v>0</v>
      </c>
      <c r="M111" s="6">
        <f>IF(K111=0,"",(J111)/(K111))</f>
        <v>0</v>
      </c>
      <c r="N111" s="4"/>
      <c r="O111" s="4"/>
      <c r="P111" s="5">
        <f>(N111)-(O111)</f>
        <v>0</v>
      </c>
      <c r="Q111" s="6">
        <f>IF(O111=0,"",(N111)/(O111))</f>
        <v>0</v>
      </c>
      <c r="R111" s="4"/>
      <c r="S111" s="4"/>
      <c r="T111" s="5">
        <f>(R111)-(S111)</f>
        <v>0</v>
      </c>
      <c r="U111" s="6">
        <f>IF(S111=0,"",(R111)/(S111))</f>
        <v>0</v>
      </c>
      <c r="V111" s="4"/>
      <c r="W111" s="4"/>
      <c r="X111" s="5">
        <f>(V111)-(W111)</f>
        <v>0</v>
      </c>
      <c r="Y111" s="6">
        <f>IF(W111=0,"",(V111)/(W111))</f>
        <v>0</v>
      </c>
      <c r="Z111" s="4"/>
      <c r="AA111" s="4"/>
      <c r="AB111" s="5">
        <f>(Z111)-(AA111)</f>
        <v>0</v>
      </c>
      <c r="AC111" s="6">
        <f>IF(AA111=0,"",(Z111)/(AA111))</f>
        <v>0</v>
      </c>
      <c r="AD111" s="4"/>
      <c r="AE111" s="4"/>
      <c r="AF111" s="5">
        <f>(AD111)-(AE111)</f>
        <v>0</v>
      </c>
      <c r="AG111" s="6">
        <f>IF(AE111=0,"",(AD111)/(AE111))</f>
        <v>0</v>
      </c>
      <c r="AH111" s="5">
        <f>(((((((B111)+(F111))+(J111))+(N111))+(R111))+(V111))+(Z111))+(AD111)</f>
        <v>0</v>
      </c>
      <c r="AI111" s="5">
        <f>(((((((C111)+(G111))+(K111))+(O111))+(S111))+(W111))+(AA111))+(AE111)</f>
        <v>0</v>
      </c>
      <c r="AJ111" s="5">
        <f>(AH111)-(AI111)</f>
        <v>0</v>
      </c>
      <c r="AK111" s="6">
        <f>IF(AI111=0,"",(AH111)/(AI111))</f>
        <v>0</v>
      </c>
    </row>
    <row r="112" spans="1:37">
      <c r="A112" s="3" t="s">
        <v>121</v>
      </c>
      <c r="B112" s="5">
        <f>0</f>
        <v>0</v>
      </c>
      <c r="C112" s="5">
        <f>1040.22</f>
        <v>0</v>
      </c>
      <c r="D112" s="5">
        <f>(B112)-(C112)</f>
        <v>0</v>
      </c>
      <c r="E112" s="6">
        <f>IF(C112=0,"",(B112)/(C112))</f>
        <v>0</v>
      </c>
      <c r="F112" s="5">
        <f>0</f>
        <v>0</v>
      </c>
      <c r="G112" s="5">
        <f>1040.22</f>
        <v>0</v>
      </c>
      <c r="H112" s="5">
        <f>(F112)-(G112)</f>
        <v>0</v>
      </c>
      <c r="I112" s="6">
        <f>IF(G112=0,"",(F112)/(G112))</f>
        <v>0</v>
      </c>
      <c r="J112" s="5">
        <f>0</f>
        <v>0</v>
      </c>
      <c r="K112" s="5">
        <f>1040.22</f>
        <v>0</v>
      </c>
      <c r="L112" s="5">
        <f>(J112)-(K112)</f>
        <v>0</v>
      </c>
      <c r="M112" s="6">
        <f>IF(K112=0,"",(J112)/(K112))</f>
        <v>0</v>
      </c>
      <c r="N112" s="5">
        <f>0</f>
        <v>0</v>
      </c>
      <c r="O112" s="5">
        <f>1040.22</f>
        <v>0</v>
      </c>
      <c r="P112" s="5">
        <f>(N112)-(O112)</f>
        <v>0</v>
      </c>
      <c r="Q112" s="6">
        <f>IF(O112=0,"",(N112)/(O112))</f>
        <v>0</v>
      </c>
      <c r="R112" s="5">
        <f>0</f>
        <v>0</v>
      </c>
      <c r="S112" s="5">
        <f>1040.22</f>
        <v>0</v>
      </c>
      <c r="T112" s="5">
        <f>(R112)-(S112)</f>
        <v>0</v>
      </c>
      <c r="U112" s="6">
        <f>IF(S112=0,"",(R112)/(S112))</f>
        <v>0</v>
      </c>
      <c r="V112" s="5">
        <f>1837.42</f>
        <v>0</v>
      </c>
      <c r="W112" s="5">
        <f>1040.22</f>
        <v>0</v>
      </c>
      <c r="X112" s="5">
        <f>(V112)-(W112)</f>
        <v>0</v>
      </c>
      <c r="Y112" s="6">
        <f>IF(W112=0,"",(V112)/(W112))</f>
        <v>0</v>
      </c>
      <c r="Z112" s="5">
        <f>7382.47</f>
        <v>0</v>
      </c>
      <c r="AA112" s="5">
        <f>1040.22</f>
        <v>0</v>
      </c>
      <c r="AB112" s="5">
        <f>(Z112)-(AA112)</f>
        <v>0</v>
      </c>
      <c r="AC112" s="6">
        <f>IF(AA112=0,"",(Z112)/(AA112))</f>
        <v>0</v>
      </c>
      <c r="AD112" s="5">
        <f>0</f>
        <v>0</v>
      </c>
      <c r="AE112" s="5">
        <f>1040.22</f>
        <v>0</v>
      </c>
      <c r="AF112" s="5">
        <f>(AD112)-(AE112)</f>
        <v>0</v>
      </c>
      <c r="AG112" s="6">
        <f>IF(AE112=0,"",(AD112)/(AE112))</f>
        <v>0</v>
      </c>
      <c r="AH112" s="5">
        <f>(((((((B112)+(F112))+(J112))+(N112))+(R112))+(V112))+(Z112))+(AD112)</f>
        <v>0</v>
      </c>
      <c r="AI112" s="5">
        <f>(((((((C112)+(G112))+(K112))+(O112))+(S112))+(W112))+(AA112))+(AE112)</f>
        <v>0</v>
      </c>
      <c r="AJ112" s="5">
        <f>(AH112)-(AI112)</f>
        <v>0</v>
      </c>
      <c r="AK112" s="6">
        <f>IF(AI112=0,"",(AH112)/(AI112))</f>
        <v>0</v>
      </c>
    </row>
    <row r="113" spans="1:37">
      <c r="A113" s="3" t="s">
        <v>122</v>
      </c>
      <c r="B113" s="5">
        <f>0</f>
        <v>0</v>
      </c>
      <c r="C113" s="5">
        <f>560.12</f>
        <v>0</v>
      </c>
      <c r="D113" s="5">
        <f>(B113)-(C113)</f>
        <v>0</v>
      </c>
      <c r="E113" s="6">
        <f>IF(C113=0,"",(B113)/(C113))</f>
        <v>0</v>
      </c>
      <c r="F113" s="5">
        <f>0</f>
        <v>0</v>
      </c>
      <c r="G113" s="5">
        <f>560.12</f>
        <v>0</v>
      </c>
      <c r="H113" s="5">
        <f>(F113)-(G113)</f>
        <v>0</v>
      </c>
      <c r="I113" s="6">
        <f>IF(G113=0,"",(F113)/(G113))</f>
        <v>0</v>
      </c>
      <c r="J113" s="5">
        <f>0</f>
        <v>0</v>
      </c>
      <c r="K113" s="5">
        <f>560.12</f>
        <v>0</v>
      </c>
      <c r="L113" s="5">
        <f>(J113)-(K113)</f>
        <v>0</v>
      </c>
      <c r="M113" s="6">
        <f>IF(K113=0,"",(J113)/(K113))</f>
        <v>0</v>
      </c>
      <c r="N113" s="5">
        <f>0</f>
        <v>0</v>
      </c>
      <c r="O113" s="5">
        <f>560.12</f>
        <v>0</v>
      </c>
      <c r="P113" s="5">
        <f>(N113)-(O113)</f>
        <v>0</v>
      </c>
      <c r="Q113" s="6">
        <f>IF(O113=0,"",(N113)/(O113))</f>
        <v>0</v>
      </c>
      <c r="R113" s="5">
        <f>0</f>
        <v>0</v>
      </c>
      <c r="S113" s="5">
        <f>560.12</f>
        <v>0</v>
      </c>
      <c r="T113" s="5">
        <f>(R113)-(S113)</f>
        <v>0</v>
      </c>
      <c r="U113" s="6">
        <f>IF(S113=0,"",(R113)/(S113))</f>
        <v>0</v>
      </c>
      <c r="V113" s="5">
        <f>989.38</f>
        <v>0</v>
      </c>
      <c r="W113" s="5">
        <f>560.12</f>
        <v>0</v>
      </c>
      <c r="X113" s="5">
        <f>(V113)-(W113)</f>
        <v>0</v>
      </c>
      <c r="Y113" s="6">
        <f>IF(W113=0,"",(V113)/(W113))</f>
        <v>0</v>
      </c>
      <c r="Z113" s="5">
        <f>3975.17</f>
        <v>0</v>
      </c>
      <c r="AA113" s="5">
        <f>560.12</f>
        <v>0</v>
      </c>
      <c r="AB113" s="5">
        <f>(Z113)-(AA113)</f>
        <v>0</v>
      </c>
      <c r="AC113" s="6">
        <f>IF(AA113=0,"",(Z113)/(AA113))</f>
        <v>0</v>
      </c>
      <c r="AD113" s="5">
        <f>0</f>
        <v>0</v>
      </c>
      <c r="AE113" s="5">
        <f>560.12</f>
        <v>0</v>
      </c>
      <c r="AF113" s="5">
        <f>(AD113)-(AE113)</f>
        <v>0</v>
      </c>
      <c r="AG113" s="6">
        <f>IF(AE113=0,"",(AD113)/(AE113))</f>
        <v>0</v>
      </c>
      <c r="AH113" s="5">
        <f>(((((((B113)+(F113))+(J113))+(N113))+(R113))+(V113))+(Z113))+(AD113)</f>
        <v>0</v>
      </c>
      <c r="AI113" s="5">
        <f>(((((((C113)+(G113))+(K113))+(O113))+(S113))+(W113))+(AA113))+(AE113)</f>
        <v>0</v>
      </c>
      <c r="AJ113" s="5">
        <f>(AH113)-(AI113)</f>
        <v>0</v>
      </c>
      <c r="AK113" s="6">
        <f>IF(AI113=0,"",(AH113)/(AI113))</f>
        <v>0</v>
      </c>
    </row>
    <row r="114" spans="1:37">
      <c r="A114" s="3" t="s">
        <v>123</v>
      </c>
      <c r="B114" s="4"/>
      <c r="C114" s="4"/>
      <c r="D114" s="5">
        <f>(B114)-(C114)</f>
        <v>0</v>
      </c>
      <c r="E114" s="6">
        <f>IF(C114=0,"",(B114)/(C114))</f>
        <v>0</v>
      </c>
      <c r="F114" s="4"/>
      <c r="G114" s="4"/>
      <c r="H114" s="5">
        <f>(F114)-(G114)</f>
        <v>0</v>
      </c>
      <c r="I114" s="6">
        <f>IF(G114=0,"",(F114)/(G114))</f>
        <v>0</v>
      </c>
      <c r="J114" s="4"/>
      <c r="K114" s="4"/>
      <c r="L114" s="5">
        <f>(J114)-(K114)</f>
        <v>0</v>
      </c>
      <c r="M114" s="6">
        <f>IF(K114=0,"",(J114)/(K114))</f>
        <v>0</v>
      </c>
      <c r="N114" s="4"/>
      <c r="O114" s="4"/>
      <c r="P114" s="5">
        <f>(N114)-(O114)</f>
        <v>0</v>
      </c>
      <c r="Q114" s="6">
        <f>IF(O114=0,"",(N114)/(O114))</f>
        <v>0</v>
      </c>
      <c r="R114" s="4"/>
      <c r="S114" s="4"/>
      <c r="T114" s="5">
        <f>(R114)-(S114)</f>
        <v>0</v>
      </c>
      <c r="U114" s="6">
        <f>IF(S114=0,"",(R114)/(S114))</f>
        <v>0</v>
      </c>
      <c r="V114" s="5">
        <f>0</f>
        <v>0</v>
      </c>
      <c r="W114" s="4"/>
      <c r="X114" s="5">
        <f>(V114)-(W114)</f>
        <v>0</v>
      </c>
      <c r="Y114" s="6">
        <f>IF(W114=0,"",(V114)/(W114))</f>
        <v>0</v>
      </c>
      <c r="Z114" s="5">
        <f>0</f>
        <v>0</v>
      </c>
      <c r="AA114" s="4"/>
      <c r="AB114" s="5">
        <f>(Z114)-(AA114)</f>
        <v>0</v>
      </c>
      <c r="AC114" s="6">
        <f>IF(AA114=0,"",(Z114)/(AA114))</f>
        <v>0</v>
      </c>
      <c r="AD114" s="5">
        <f>0</f>
        <v>0</v>
      </c>
      <c r="AE114" s="4"/>
      <c r="AF114" s="5">
        <f>(AD114)-(AE114)</f>
        <v>0</v>
      </c>
      <c r="AG114" s="6">
        <f>IF(AE114=0,"",(AD114)/(AE114))</f>
        <v>0</v>
      </c>
      <c r="AH114" s="5">
        <f>(((((((B114)+(F114))+(J114))+(N114))+(R114))+(V114))+(Z114))+(AD114)</f>
        <v>0</v>
      </c>
      <c r="AI114" s="5">
        <f>(((((((C114)+(G114))+(K114))+(O114))+(S114))+(W114))+(AA114))+(AE114)</f>
        <v>0</v>
      </c>
      <c r="AJ114" s="5">
        <f>(AH114)-(AI114)</f>
        <v>0</v>
      </c>
      <c r="AK114" s="6">
        <f>IF(AI114=0,"",(AH114)/(AI114))</f>
        <v>0</v>
      </c>
    </row>
    <row r="115" spans="1:37">
      <c r="A115" s="3" t="s">
        <v>124</v>
      </c>
      <c r="B115" s="7">
        <f>(((B111)+(B112))+(B113))+(B114)</f>
        <v>0</v>
      </c>
      <c r="C115" s="7">
        <f>(((C111)+(C112))+(C113))+(C114)</f>
        <v>0</v>
      </c>
      <c r="D115" s="7">
        <f>(B115)-(C115)</f>
        <v>0</v>
      </c>
      <c r="E115" s="8">
        <f>IF(C115=0,"",(B115)/(C115))</f>
        <v>0</v>
      </c>
      <c r="F115" s="7">
        <f>(((F111)+(F112))+(F113))+(F114)</f>
        <v>0</v>
      </c>
      <c r="G115" s="7">
        <f>(((G111)+(G112))+(G113))+(G114)</f>
        <v>0</v>
      </c>
      <c r="H115" s="7">
        <f>(F115)-(G115)</f>
        <v>0</v>
      </c>
      <c r="I115" s="8">
        <f>IF(G115=0,"",(F115)/(G115))</f>
        <v>0</v>
      </c>
      <c r="J115" s="7">
        <f>(((J111)+(J112))+(J113))+(J114)</f>
        <v>0</v>
      </c>
      <c r="K115" s="7">
        <f>(((K111)+(K112))+(K113))+(K114)</f>
        <v>0</v>
      </c>
      <c r="L115" s="7">
        <f>(J115)-(K115)</f>
        <v>0</v>
      </c>
      <c r="M115" s="8">
        <f>IF(K115=0,"",(J115)/(K115))</f>
        <v>0</v>
      </c>
      <c r="N115" s="7">
        <f>(((N111)+(N112))+(N113))+(N114)</f>
        <v>0</v>
      </c>
      <c r="O115" s="7">
        <f>(((O111)+(O112))+(O113))+(O114)</f>
        <v>0</v>
      </c>
      <c r="P115" s="7">
        <f>(N115)-(O115)</f>
        <v>0</v>
      </c>
      <c r="Q115" s="8">
        <f>IF(O115=0,"",(N115)/(O115))</f>
        <v>0</v>
      </c>
      <c r="R115" s="7">
        <f>(((R111)+(R112))+(R113))+(R114)</f>
        <v>0</v>
      </c>
      <c r="S115" s="7">
        <f>(((S111)+(S112))+(S113))+(S114)</f>
        <v>0</v>
      </c>
      <c r="T115" s="7">
        <f>(R115)-(S115)</f>
        <v>0</v>
      </c>
      <c r="U115" s="8">
        <f>IF(S115=0,"",(R115)/(S115))</f>
        <v>0</v>
      </c>
      <c r="V115" s="7">
        <f>(((V111)+(V112))+(V113))+(V114)</f>
        <v>0</v>
      </c>
      <c r="W115" s="7">
        <f>(((W111)+(W112))+(W113))+(W114)</f>
        <v>0</v>
      </c>
      <c r="X115" s="7">
        <f>(V115)-(W115)</f>
        <v>0</v>
      </c>
      <c r="Y115" s="8">
        <f>IF(W115=0,"",(V115)/(W115))</f>
        <v>0</v>
      </c>
      <c r="Z115" s="7">
        <f>(((Z111)+(Z112))+(Z113))+(Z114)</f>
        <v>0</v>
      </c>
      <c r="AA115" s="7">
        <f>(((AA111)+(AA112))+(AA113))+(AA114)</f>
        <v>0</v>
      </c>
      <c r="AB115" s="7">
        <f>(Z115)-(AA115)</f>
        <v>0</v>
      </c>
      <c r="AC115" s="8">
        <f>IF(AA115=0,"",(Z115)/(AA115))</f>
        <v>0</v>
      </c>
      <c r="AD115" s="7">
        <f>(((AD111)+(AD112))+(AD113))+(AD114)</f>
        <v>0</v>
      </c>
      <c r="AE115" s="7">
        <f>(((AE111)+(AE112))+(AE113))+(AE114)</f>
        <v>0</v>
      </c>
      <c r="AF115" s="7">
        <f>(AD115)-(AE115)</f>
        <v>0</v>
      </c>
      <c r="AG115" s="8">
        <f>IF(AE115=0,"",(AD115)/(AE115))</f>
        <v>0</v>
      </c>
      <c r="AH115" s="7">
        <f>(((((((B115)+(F115))+(J115))+(N115))+(R115))+(V115))+(Z115))+(AD115)</f>
        <v>0</v>
      </c>
      <c r="AI115" s="7">
        <f>(((((((C115)+(G115))+(K115))+(O115))+(S115))+(W115))+(AA115))+(AE115)</f>
        <v>0</v>
      </c>
      <c r="AJ115" s="7">
        <f>(AH115)-(AI115)</f>
        <v>0</v>
      </c>
      <c r="AK115" s="8">
        <f>IF(AI115=0,"",(AH115)/(AI115))</f>
        <v>0</v>
      </c>
    </row>
    <row r="116" spans="1:37">
      <c r="A116" s="3" t="s">
        <v>125</v>
      </c>
      <c r="B116" s="4"/>
      <c r="C116" s="4"/>
      <c r="D116" s="5">
        <f>(B116)-(C116)</f>
        <v>0</v>
      </c>
      <c r="E116" s="6">
        <f>IF(C116=0,"",(B116)/(C116))</f>
        <v>0</v>
      </c>
      <c r="F116" s="4"/>
      <c r="G116" s="4"/>
      <c r="H116" s="5">
        <f>(F116)-(G116)</f>
        <v>0</v>
      </c>
      <c r="I116" s="6">
        <f>IF(G116=0,"",(F116)/(G116))</f>
        <v>0</v>
      </c>
      <c r="J116" s="4"/>
      <c r="K116" s="4"/>
      <c r="L116" s="5">
        <f>(J116)-(K116)</f>
        <v>0</v>
      </c>
      <c r="M116" s="6">
        <f>IF(K116=0,"",(J116)/(K116))</f>
        <v>0</v>
      </c>
      <c r="N116" s="4"/>
      <c r="O116" s="4"/>
      <c r="P116" s="5">
        <f>(N116)-(O116)</f>
        <v>0</v>
      </c>
      <c r="Q116" s="6">
        <f>IF(O116=0,"",(N116)/(O116))</f>
        <v>0</v>
      </c>
      <c r="R116" s="4"/>
      <c r="S116" s="4"/>
      <c r="T116" s="5">
        <f>(R116)-(S116)</f>
        <v>0</v>
      </c>
      <c r="U116" s="6">
        <f>IF(S116=0,"",(R116)/(S116))</f>
        <v>0</v>
      </c>
      <c r="V116" s="4"/>
      <c r="W116" s="4"/>
      <c r="X116" s="5">
        <f>(V116)-(W116)</f>
        <v>0</v>
      </c>
      <c r="Y116" s="6">
        <f>IF(W116=0,"",(V116)/(W116))</f>
        <v>0</v>
      </c>
      <c r="Z116" s="4"/>
      <c r="AA116" s="4"/>
      <c r="AB116" s="5">
        <f>(Z116)-(AA116)</f>
        <v>0</v>
      </c>
      <c r="AC116" s="6">
        <f>IF(AA116=0,"",(Z116)/(AA116))</f>
        <v>0</v>
      </c>
      <c r="AD116" s="4"/>
      <c r="AE116" s="4"/>
      <c r="AF116" s="5">
        <f>(AD116)-(AE116)</f>
        <v>0</v>
      </c>
      <c r="AG116" s="6">
        <f>IF(AE116=0,"",(AD116)/(AE116))</f>
        <v>0</v>
      </c>
      <c r="AH116" s="5">
        <f>(((((((B116)+(F116))+(J116))+(N116))+(R116))+(V116))+(Z116))+(AD116)</f>
        <v>0</v>
      </c>
      <c r="AI116" s="5">
        <f>(((((((C116)+(G116))+(K116))+(O116))+(S116))+(W116))+(AA116))+(AE116)</f>
        <v>0</v>
      </c>
      <c r="AJ116" s="5">
        <f>(AH116)-(AI116)</f>
        <v>0</v>
      </c>
      <c r="AK116" s="6">
        <f>IF(AI116=0,"",(AH116)/(AI116))</f>
        <v>0</v>
      </c>
    </row>
    <row r="117" spans="1:37">
      <c r="A117" s="3" t="s">
        <v>126</v>
      </c>
      <c r="B117" s="5">
        <f>0</f>
        <v>0</v>
      </c>
      <c r="C117" s="5">
        <f>833.08</f>
        <v>0</v>
      </c>
      <c r="D117" s="5">
        <f>(B117)-(C117)</f>
        <v>0</v>
      </c>
      <c r="E117" s="6">
        <f>IF(C117=0,"",(B117)/(C117))</f>
        <v>0</v>
      </c>
      <c r="F117" s="5">
        <f>-562.05</f>
        <v>0</v>
      </c>
      <c r="G117" s="5">
        <f>833.08</f>
        <v>0</v>
      </c>
      <c r="H117" s="5">
        <f>(F117)-(G117)</f>
        <v>0</v>
      </c>
      <c r="I117" s="6">
        <f>IF(G117=0,"",(F117)/(G117))</f>
        <v>0</v>
      </c>
      <c r="J117" s="5">
        <f>0</f>
        <v>0</v>
      </c>
      <c r="K117" s="5">
        <f>833.08</f>
        <v>0</v>
      </c>
      <c r="L117" s="5">
        <f>(J117)-(K117)</f>
        <v>0</v>
      </c>
      <c r="M117" s="6">
        <f>IF(K117=0,"",(J117)/(K117))</f>
        <v>0</v>
      </c>
      <c r="N117" s="5">
        <f>0</f>
        <v>0</v>
      </c>
      <c r="O117" s="5">
        <f>833.08</f>
        <v>0</v>
      </c>
      <c r="P117" s="5">
        <f>(N117)-(O117)</f>
        <v>0</v>
      </c>
      <c r="Q117" s="6">
        <f>IF(O117=0,"",(N117)/(O117))</f>
        <v>0</v>
      </c>
      <c r="R117" s="5">
        <f>0</f>
        <v>0</v>
      </c>
      <c r="S117" s="5">
        <f>833.08</f>
        <v>0</v>
      </c>
      <c r="T117" s="5">
        <f>(R117)-(S117)</f>
        <v>0</v>
      </c>
      <c r="U117" s="6">
        <f>IF(S117=0,"",(R117)/(S117))</f>
        <v>0</v>
      </c>
      <c r="V117" s="5">
        <f>0</f>
        <v>0</v>
      </c>
      <c r="W117" s="5">
        <f>833.08</f>
        <v>0</v>
      </c>
      <c r="X117" s="5">
        <f>(V117)-(W117)</f>
        <v>0</v>
      </c>
      <c r="Y117" s="6">
        <f>IF(W117=0,"",(V117)/(W117))</f>
        <v>0</v>
      </c>
      <c r="Z117" s="5">
        <f>0</f>
        <v>0</v>
      </c>
      <c r="AA117" s="5">
        <f>833.08</f>
        <v>0</v>
      </c>
      <c r="AB117" s="5">
        <f>(Z117)-(AA117)</f>
        <v>0</v>
      </c>
      <c r="AC117" s="6">
        <f>IF(AA117=0,"",(Z117)/(AA117))</f>
        <v>0</v>
      </c>
      <c r="AD117" s="5">
        <f>1722.49</f>
        <v>0</v>
      </c>
      <c r="AE117" s="5">
        <f>833.08</f>
        <v>0</v>
      </c>
      <c r="AF117" s="5">
        <f>(AD117)-(AE117)</f>
        <v>0</v>
      </c>
      <c r="AG117" s="6">
        <f>IF(AE117=0,"",(AD117)/(AE117))</f>
        <v>0</v>
      </c>
      <c r="AH117" s="5">
        <f>(((((((B117)+(F117))+(J117))+(N117))+(R117))+(V117))+(Z117))+(AD117)</f>
        <v>0</v>
      </c>
      <c r="AI117" s="5">
        <f>(((((((C117)+(G117))+(K117))+(O117))+(S117))+(W117))+(AA117))+(AE117)</f>
        <v>0</v>
      </c>
      <c r="AJ117" s="5">
        <f>(AH117)-(AI117)</f>
        <v>0</v>
      </c>
      <c r="AK117" s="6">
        <f>IF(AI117=0,"",(AH117)/(AI117))</f>
        <v>0</v>
      </c>
    </row>
    <row r="118" spans="1:37">
      <c r="A118" s="3" t="s">
        <v>127</v>
      </c>
      <c r="B118" s="5">
        <f>0</f>
        <v>0</v>
      </c>
      <c r="C118" s="5">
        <f>448.58</f>
        <v>0</v>
      </c>
      <c r="D118" s="5">
        <f>(B118)-(C118)</f>
        <v>0</v>
      </c>
      <c r="E118" s="6">
        <f>IF(C118=0,"",(B118)/(C118))</f>
        <v>0</v>
      </c>
      <c r="F118" s="5">
        <f>-302.64</f>
        <v>0</v>
      </c>
      <c r="G118" s="5">
        <f>448.58</f>
        <v>0</v>
      </c>
      <c r="H118" s="5">
        <f>(F118)-(G118)</f>
        <v>0</v>
      </c>
      <c r="I118" s="6">
        <f>IF(G118=0,"",(F118)/(G118))</f>
        <v>0</v>
      </c>
      <c r="J118" s="5">
        <f>0</f>
        <v>0</v>
      </c>
      <c r="K118" s="5">
        <f>448.58</f>
        <v>0</v>
      </c>
      <c r="L118" s="5">
        <f>(J118)-(K118)</f>
        <v>0</v>
      </c>
      <c r="M118" s="6">
        <f>IF(K118=0,"",(J118)/(K118))</f>
        <v>0</v>
      </c>
      <c r="N118" s="5">
        <f>0</f>
        <v>0</v>
      </c>
      <c r="O118" s="5">
        <f>448.58</f>
        <v>0</v>
      </c>
      <c r="P118" s="5">
        <f>(N118)-(O118)</f>
        <v>0</v>
      </c>
      <c r="Q118" s="6">
        <f>IF(O118=0,"",(N118)/(O118))</f>
        <v>0</v>
      </c>
      <c r="R118" s="5">
        <f>0</f>
        <v>0</v>
      </c>
      <c r="S118" s="5">
        <f>448.58</f>
        <v>0</v>
      </c>
      <c r="T118" s="5">
        <f>(R118)-(S118)</f>
        <v>0</v>
      </c>
      <c r="U118" s="6">
        <f>IF(S118=0,"",(R118)/(S118))</f>
        <v>0</v>
      </c>
      <c r="V118" s="5">
        <f>0</f>
        <v>0</v>
      </c>
      <c r="W118" s="5">
        <f>448.58</f>
        <v>0</v>
      </c>
      <c r="X118" s="5">
        <f>(V118)-(W118)</f>
        <v>0</v>
      </c>
      <c r="Y118" s="6">
        <f>IF(W118=0,"",(V118)/(W118))</f>
        <v>0</v>
      </c>
      <c r="Z118" s="5">
        <f>0</f>
        <v>0</v>
      </c>
      <c r="AA118" s="5">
        <f>448.58</f>
        <v>0</v>
      </c>
      <c r="AB118" s="5">
        <f>(Z118)-(AA118)</f>
        <v>0</v>
      </c>
      <c r="AC118" s="6">
        <f>IF(AA118=0,"",(Z118)/(AA118))</f>
        <v>0</v>
      </c>
      <c r="AD118" s="5">
        <f>927.5</f>
        <v>0</v>
      </c>
      <c r="AE118" s="5">
        <f>448.58</f>
        <v>0</v>
      </c>
      <c r="AF118" s="5">
        <f>(AD118)-(AE118)</f>
        <v>0</v>
      </c>
      <c r="AG118" s="6">
        <f>IF(AE118=0,"",(AD118)/(AE118))</f>
        <v>0</v>
      </c>
      <c r="AH118" s="5">
        <f>(((((((B118)+(F118))+(J118))+(N118))+(R118))+(V118))+(Z118))+(AD118)</f>
        <v>0</v>
      </c>
      <c r="AI118" s="5">
        <f>(((((((C118)+(G118))+(K118))+(O118))+(S118))+(W118))+(AA118))+(AE118)</f>
        <v>0</v>
      </c>
      <c r="AJ118" s="5">
        <f>(AH118)-(AI118)</f>
        <v>0</v>
      </c>
      <c r="AK118" s="6">
        <f>IF(AI118=0,"",(AH118)/(AI118))</f>
        <v>0</v>
      </c>
    </row>
    <row r="119" spans="1:37">
      <c r="A119" s="3" t="s">
        <v>128</v>
      </c>
      <c r="B119" s="5">
        <f>0</f>
        <v>0</v>
      </c>
      <c r="C119" s="4"/>
      <c r="D119" s="5">
        <f>(B119)-(C119)</f>
        <v>0</v>
      </c>
      <c r="E119" s="6">
        <f>IF(C119=0,"",(B119)/(C119))</f>
        <v>0</v>
      </c>
      <c r="F119" s="5">
        <f>0</f>
        <v>0</v>
      </c>
      <c r="G119" s="4"/>
      <c r="H119" s="5">
        <f>(F119)-(G119)</f>
        <v>0</v>
      </c>
      <c r="I119" s="6">
        <f>IF(G119=0,"",(F119)/(G119))</f>
        <v>0</v>
      </c>
      <c r="J119" s="5">
        <f>0</f>
        <v>0</v>
      </c>
      <c r="K119" s="4"/>
      <c r="L119" s="5">
        <f>(J119)-(K119)</f>
        <v>0</v>
      </c>
      <c r="M119" s="6">
        <f>IF(K119=0,"",(J119)/(K119))</f>
        <v>0</v>
      </c>
      <c r="N119" s="5">
        <f>0</f>
        <v>0</v>
      </c>
      <c r="O119" s="4"/>
      <c r="P119" s="5">
        <f>(N119)-(O119)</f>
        <v>0</v>
      </c>
      <c r="Q119" s="6">
        <f>IF(O119=0,"",(N119)/(O119))</f>
        <v>0</v>
      </c>
      <c r="R119" s="5">
        <f>0</f>
        <v>0</v>
      </c>
      <c r="S119" s="4"/>
      <c r="T119" s="5">
        <f>(R119)-(S119)</f>
        <v>0</v>
      </c>
      <c r="U119" s="6">
        <f>IF(S119=0,"",(R119)/(S119))</f>
        <v>0</v>
      </c>
      <c r="V119" s="5">
        <f>0</f>
        <v>0</v>
      </c>
      <c r="W119" s="4"/>
      <c r="X119" s="5">
        <f>(V119)-(W119)</f>
        <v>0</v>
      </c>
      <c r="Y119" s="6">
        <f>IF(W119=0,"",(V119)/(W119))</f>
        <v>0</v>
      </c>
      <c r="Z119" s="5">
        <f>0</f>
        <v>0</v>
      </c>
      <c r="AA119" s="4"/>
      <c r="AB119" s="5">
        <f>(Z119)-(AA119)</f>
        <v>0</v>
      </c>
      <c r="AC119" s="6">
        <f>IF(AA119=0,"",(Z119)/(AA119))</f>
        <v>0</v>
      </c>
      <c r="AD119" s="5">
        <f>0</f>
        <v>0</v>
      </c>
      <c r="AE119" s="4"/>
      <c r="AF119" s="5">
        <f>(AD119)-(AE119)</f>
        <v>0</v>
      </c>
      <c r="AG119" s="6">
        <f>IF(AE119=0,"",(AD119)/(AE119))</f>
        <v>0</v>
      </c>
      <c r="AH119" s="5">
        <f>(((((((B119)+(F119))+(J119))+(N119))+(R119))+(V119))+(Z119))+(AD119)</f>
        <v>0</v>
      </c>
      <c r="AI119" s="5">
        <f>(((((((C119)+(G119))+(K119))+(O119))+(S119))+(W119))+(AA119))+(AE119)</f>
        <v>0</v>
      </c>
      <c r="AJ119" s="5">
        <f>(AH119)-(AI119)</f>
        <v>0</v>
      </c>
      <c r="AK119" s="6">
        <f>IF(AI119=0,"",(AH119)/(AI119))</f>
        <v>0</v>
      </c>
    </row>
    <row r="120" spans="1:37">
      <c r="A120" s="3" t="s">
        <v>129</v>
      </c>
      <c r="B120" s="7">
        <f>(((B116)+(B117))+(B118))+(B119)</f>
        <v>0</v>
      </c>
      <c r="C120" s="7">
        <f>(((C116)+(C117))+(C118))+(C119)</f>
        <v>0</v>
      </c>
      <c r="D120" s="7">
        <f>(B120)-(C120)</f>
        <v>0</v>
      </c>
      <c r="E120" s="8">
        <f>IF(C120=0,"",(B120)/(C120))</f>
        <v>0</v>
      </c>
      <c r="F120" s="7">
        <f>(((F116)+(F117))+(F118))+(F119)</f>
        <v>0</v>
      </c>
      <c r="G120" s="7">
        <f>(((G116)+(G117))+(G118))+(G119)</f>
        <v>0</v>
      </c>
      <c r="H120" s="7">
        <f>(F120)-(G120)</f>
        <v>0</v>
      </c>
      <c r="I120" s="8">
        <f>IF(G120=0,"",(F120)/(G120))</f>
        <v>0</v>
      </c>
      <c r="J120" s="7">
        <f>(((J116)+(J117))+(J118))+(J119)</f>
        <v>0</v>
      </c>
      <c r="K120" s="7">
        <f>(((K116)+(K117))+(K118))+(K119)</f>
        <v>0</v>
      </c>
      <c r="L120" s="7">
        <f>(J120)-(K120)</f>
        <v>0</v>
      </c>
      <c r="M120" s="8">
        <f>IF(K120=0,"",(J120)/(K120))</f>
        <v>0</v>
      </c>
      <c r="N120" s="7">
        <f>(((N116)+(N117))+(N118))+(N119)</f>
        <v>0</v>
      </c>
      <c r="O120" s="7">
        <f>(((O116)+(O117))+(O118))+(O119)</f>
        <v>0</v>
      </c>
      <c r="P120" s="7">
        <f>(N120)-(O120)</f>
        <v>0</v>
      </c>
      <c r="Q120" s="8">
        <f>IF(O120=0,"",(N120)/(O120))</f>
        <v>0</v>
      </c>
      <c r="R120" s="7">
        <f>(((R116)+(R117))+(R118))+(R119)</f>
        <v>0</v>
      </c>
      <c r="S120" s="7">
        <f>(((S116)+(S117))+(S118))+(S119)</f>
        <v>0</v>
      </c>
      <c r="T120" s="7">
        <f>(R120)-(S120)</f>
        <v>0</v>
      </c>
      <c r="U120" s="8">
        <f>IF(S120=0,"",(R120)/(S120))</f>
        <v>0</v>
      </c>
      <c r="V120" s="7">
        <f>(((V116)+(V117))+(V118))+(V119)</f>
        <v>0</v>
      </c>
      <c r="W120" s="7">
        <f>(((W116)+(W117))+(W118))+(W119)</f>
        <v>0</v>
      </c>
      <c r="X120" s="7">
        <f>(V120)-(W120)</f>
        <v>0</v>
      </c>
      <c r="Y120" s="8">
        <f>IF(W120=0,"",(V120)/(W120))</f>
        <v>0</v>
      </c>
      <c r="Z120" s="7">
        <f>(((Z116)+(Z117))+(Z118))+(Z119)</f>
        <v>0</v>
      </c>
      <c r="AA120" s="7">
        <f>(((AA116)+(AA117))+(AA118))+(AA119)</f>
        <v>0</v>
      </c>
      <c r="AB120" s="7">
        <f>(Z120)-(AA120)</f>
        <v>0</v>
      </c>
      <c r="AC120" s="8">
        <f>IF(AA120=0,"",(Z120)/(AA120))</f>
        <v>0</v>
      </c>
      <c r="AD120" s="7">
        <f>(((AD116)+(AD117))+(AD118))+(AD119)</f>
        <v>0</v>
      </c>
      <c r="AE120" s="7">
        <f>(((AE116)+(AE117))+(AE118))+(AE119)</f>
        <v>0</v>
      </c>
      <c r="AF120" s="7">
        <f>(AD120)-(AE120)</f>
        <v>0</v>
      </c>
      <c r="AG120" s="8">
        <f>IF(AE120=0,"",(AD120)/(AE120))</f>
        <v>0</v>
      </c>
      <c r="AH120" s="7">
        <f>(((((((B120)+(F120))+(J120))+(N120))+(R120))+(V120))+(Z120))+(AD120)</f>
        <v>0</v>
      </c>
      <c r="AI120" s="7">
        <f>(((((((C120)+(G120))+(K120))+(O120))+(S120))+(W120))+(AA120))+(AE120)</f>
        <v>0</v>
      </c>
      <c r="AJ120" s="7">
        <f>(AH120)-(AI120)</f>
        <v>0</v>
      </c>
      <c r="AK120" s="8">
        <f>IF(AI120=0,"",(AH120)/(AI120))</f>
        <v>0</v>
      </c>
    </row>
    <row r="121" spans="1:37">
      <c r="A121" s="3" t="s">
        <v>130</v>
      </c>
      <c r="B121" s="4"/>
      <c r="C121" s="4"/>
      <c r="D121" s="5">
        <f>(B121)-(C121)</f>
        <v>0</v>
      </c>
      <c r="E121" s="6">
        <f>IF(C121=0,"",(B121)/(C121))</f>
        <v>0</v>
      </c>
      <c r="F121" s="4"/>
      <c r="G121" s="4"/>
      <c r="H121" s="5">
        <f>(F121)-(G121)</f>
        <v>0</v>
      </c>
      <c r="I121" s="6">
        <f>IF(G121=0,"",(F121)/(G121))</f>
        <v>0</v>
      </c>
      <c r="J121" s="4"/>
      <c r="K121" s="4"/>
      <c r="L121" s="5">
        <f>(J121)-(K121)</f>
        <v>0</v>
      </c>
      <c r="M121" s="6">
        <f>IF(K121=0,"",(J121)/(K121))</f>
        <v>0</v>
      </c>
      <c r="N121" s="4"/>
      <c r="O121" s="4"/>
      <c r="P121" s="5">
        <f>(N121)-(O121)</f>
        <v>0</v>
      </c>
      <c r="Q121" s="6">
        <f>IF(O121=0,"",(N121)/(O121))</f>
        <v>0</v>
      </c>
      <c r="R121" s="4"/>
      <c r="S121" s="4"/>
      <c r="T121" s="5">
        <f>(R121)-(S121)</f>
        <v>0</v>
      </c>
      <c r="U121" s="6">
        <f>IF(S121=0,"",(R121)/(S121))</f>
        <v>0</v>
      </c>
      <c r="V121" s="4"/>
      <c r="W121" s="4"/>
      <c r="X121" s="5">
        <f>(V121)-(W121)</f>
        <v>0</v>
      </c>
      <c r="Y121" s="6">
        <f>IF(W121=0,"",(V121)/(W121))</f>
        <v>0</v>
      </c>
      <c r="Z121" s="4"/>
      <c r="AA121" s="4"/>
      <c r="AB121" s="5">
        <f>(Z121)-(AA121)</f>
        <v>0</v>
      </c>
      <c r="AC121" s="6">
        <f>IF(AA121=0,"",(Z121)/(AA121))</f>
        <v>0</v>
      </c>
      <c r="AD121" s="4"/>
      <c r="AE121" s="4"/>
      <c r="AF121" s="5">
        <f>(AD121)-(AE121)</f>
        <v>0</v>
      </c>
      <c r="AG121" s="6">
        <f>IF(AE121=0,"",(AD121)/(AE121))</f>
        <v>0</v>
      </c>
      <c r="AH121" s="5">
        <f>(((((((B121)+(F121))+(J121))+(N121))+(R121))+(V121))+(Z121))+(AD121)</f>
        <v>0</v>
      </c>
      <c r="AI121" s="5">
        <f>(((((((C121)+(G121))+(K121))+(O121))+(S121))+(W121))+(AA121))+(AE121)</f>
        <v>0</v>
      </c>
      <c r="AJ121" s="5">
        <f>(AH121)-(AI121)</f>
        <v>0</v>
      </c>
      <c r="AK121" s="6">
        <f>IF(AI121=0,"",(AH121)/(AI121))</f>
        <v>0</v>
      </c>
    </row>
    <row r="122" spans="1:37">
      <c r="A122" s="3" t="s">
        <v>131</v>
      </c>
      <c r="B122" s="4"/>
      <c r="C122" s="4"/>
      <c r="D122" s="5">
        <f>(B122)-(C122)</f>
        <v>0</v>
      </c>
      <c r="E122" s="6">
        <f>IF(C122=0,"",(B122)/(C122))</f>
        <v>0</v>
      </c>
      <c r="F122" s="4"/>
      <c r="G122" s="4"/>
      <c r="H122" s="5">
        <f>(F122)-(G122)</f>
        <v>0</v>
      </c>
      <c r="I122" s="6">
        <f>IF(G122=0,"",(F122)/(G122))</f>
        <v>0</v>
      </c>
      <c r="J122" s="4"/>
      <c r="K122" s="4"/>
      <c r="L122" s="5">
        <f>(J122)-(K122)</f>
        <v>0</v>
      </c>
      <c r="M122" s="6">
        <f>IF(K122=0,"",(J122)/(K122))</f>
        <v>0</v>
      </c>
      <c r="N122" s="4"/>
      <c r="O122" s="4"/>
      <c r="P122" s="5">
        <f>(N122)-(O122)</f>
        <v>0</v>
      </c>
      <c r="Q122" s="6">
        <f>IF(O122=0,"",(N122)/(O122))</f>
        <v>0</v>
      </c>
      <c r="R122" s="4"/>
      <c r="S122" s="4"/>
      <c r="T122" s="5">
        <f>(R122)-(S122)</f>
        <v>0</v>
      </c>
      <c r="U122" s="6">
        <f>IF(S122=0,"",(R122)/(S122))</f>
        <v>0</v>
      </c>
      <c r="V122" s="4"/>
      <c r="W122" s="4"/>
      <c r="X122" s="5">
        <f>(V122)-(W122)</f>
        <v>0</v>
      </c>
      <c r="Y122" s="6">
        <f>IF(W122=0,"",(V122)/(W122))</f>
        <v>0</v>
      </c>
      <c r="Z122" s="5">
        <f>3.74</f>
        <v>0</v>
      </c>
      <c r="AA122" s="4"/>
      <c r="AB122" s="5">
        <f>(Z122)-(AA122)</f>
        <v>0</v>
      </c>
      <c r="AC122" s="6">
        <f>IF(AA122=0,"",(Z122)/(AA122))</f>
        <v>0</v>
      </c>
      <c r="AD122" s="5">
        <f>3.87</f>
        <v>0</v>
      </c>
      <c r="AE122" s="4"/>
      <c r="AF122" s="5">
        <f>(AD122)-(AE122)</f>
        <v>0</v>
      </c>
      <c r="AG122" s="6">
        <f>IF(AE122=0,"",(AD122)/(AE122))</f>
        <v>0</v>
      </c>
      <c r="AH122" s="5">
        <f>(((((((B122)+(F122))+(J122))+(N122))+(R122))+(V122))+(Z122))+(AD122)</f>
        <v>0</v>
      </c>
      <c r="AI122" s="5">
        <f>(((((((C122)+(G122))+(K122))+(O122))+(S122))+(W122))+(AA122))+(AE122)</f>
        <v>0</v>
      </c>
      <c r="AJ122" s="5">
        <f>(AH122)-(AI122)</f>
        <v>0</v>
      </c>
      <c r="AK122" s="6">
        <f>IF(AI122=0,"",(AH122)/(AI122))</f>
        <v>0</v>
      </c>
    </row>
    <row r="123" spans="1:37">
      <c r="A123" s="3" t="s">
        <v>132</v>
      </c>
      <c r="B123" s="4"/>
      <c r="C123" s="4"/>
      <c r="D123" s="5">
        <f>(B123)-(C123)</f>
        <v>0</v>
      </c>
      <c r="E123" s="6">
        <f>IF(C123=0,"",(B123)/(C123))</f>
        <v>0</v>
      </c>
      <c r="F123" s="4"/>
      <c r="G123" s="4"/>
      <c r="H123" s="5">
        <f>(F123)-(G123)</f>
        <v>0</v>
      </c>
      <c r="I123" s="6">
        <f>IF(G123=0,"",(F123)/(G123))</f>
        <v>0</v>
      </c>
      <c r="J123" s="4"/>
      <c r="K123" s="4"/>
      <c r="L123" s="5">
        <f>(J123)-(K123)</f>
        <v>0</v>
      </c>
      <c r="M123" s="6">
        <f>IF(K123=0,"",(J123)/(K123))</f>
        <v>0</v>
      </c>
      <c r="N123" s="4"/>
      <c r="O123" s="4"/>
      <c r="P123" s="5">
        <f>(N123)-(O123)</f>
        <v>0</v>
      </c>
      <c r="Q123" s="6">
        <f>IF(O123=0,"",(N123)/(O123))</f>
        <v>0</v>
      </c>
      <c r="R123" s="4"/>
      <c r="S123" s="4"/>
      <c r="T123" s="5">
        <f>(R123)-(S123)</f>
        <v>0</v>
      </c>
      <c r="U123" s="6">
        <f>IF(S123=0,"",(R123)/(S123))</f>
        <v>0</v>
      </c>
      <c r="V123" s="4"/>
      <c r="W123" s="4"/>
      <c r="X123" s="5">
        <f>(V123)-(W123)</f>
        <v>0</v>
      </c>
      <c r="Y123" s="6">
        <f>IF(W123=0,"",(V123)/(W123))</f>
        <v>0</v>
      </c>
      <c r="Z123" s="5">
        <f>2.01</f>
        <v>0</v>
      </c>
      <c r="AA123" s="4"/>
      <c r="AB123" s="5">
        <f>(Z123)-(AA123)</f>
        <v>0</v>
      </c>
      <c r="AC123" s="6">
        <f>IF(AA123=0,"",(Z123)/(AA123))</f>
        <v>0</v>
      </c>
      <c r="AD123" s="5">
        <f>2.08</f>
        <v>0</v>
      </c>
      <c r="AE123" s="4"/>
      <c r="AF123" s="5">
        <f>(AD123)-(AE123)</f>
        <v>0</v>
      </c>
      <c r="AG123" s="6">
        <f>IF(AE123=0,"",(AD123)/(AE123))</f>
        <v>0</v>
      </c>
      <c r="AH123" s="5">
        <f>(((((((B123)+(F123))+(J123))+(N123))+(R123))+(V123))+(Z123))+(AD123)</f>
        <v>0</v>
      </c>
      <c r="AI123" s="5">
        <f>(((((((C123)+(G123))+(K123))+(O123))+(S123))+(W123))+(AA123))+(AE123)</f>
        <v>0</v>
      </c>
      <c r="AJ123" s="5">
        <f>(AH123)-(AI123)</f>
        <v>0</v>
      </c>
      <c r="AK123" s="6">
        <f>IF(AI123=0,"",(AH123)/(AI123))</f>
        <v>0</v>
      </c>
    </row>
    <row r="124" spans="1:37">
      <c r="A124" s="3" t="s">
        <v>133</v>
      </c>
      <c r="B124" s="4"/>
      <c r="C124" s="4"/>
      <c r="D124" s="5">
        <f>(B124)-(C124)</f>
        <v>0</v>
      </c>
      <c r="E124" s="6">
        <f>IF(C124=0,"",(B124)/(C124))</f>
        <v>0</v>
      </c>
      <c r="F124" s="4"/>
      <c r="G124" s="4"/>
      <c r="H124" s="5">
        <f>(F124)-(G124)</f>
        <v>0</v>
      </c>
      <c r="I124" s="6">
        <f>IF(G124=0,"",(F124)/(G124))</f>
        <v>0</v>
      </c>
      <c r="J124" s="4"/>
      <c r="K124" s="4"/>
      <c r="L124" s="5">
        <f>(J124)-(K124)</f>
        <v>0</v>
      </c>
      <c r="M124" s="6">
        <f>IF(K124=0,"",(J124)/(K124))</f>
        <v>0</v>
      </c>
      <c r="N124" s="4"/>
      <c r="O124" s="4"/>
      <c r="P124" s="5">
        <f>(N124)-(O124)</f>
        <v>0</v>
      </c>
      <c r="Q124" s="6">
        <f>IF(O124=0,"",(N124)/(O124))</f>
        <v>0</v>
      </c>
      <c r="R124" s="4"/>
      <c r="S124" s="4"/>
      <c r="T124" s="5">
        <f>(R124)-(S124)</f>
        <v>0</v>
      </c>
      <c r="U124" s="6">
        <f>IF(S124=0,"",(R124)/(S124))</f>
        <v>0</v>
      </c>
      <c r="V124" s="4"/>
      <c r="W124" s="4"/>
      <c r="X124" s="5">
        <f>(V124)-(W124)</f>
        <v>0</v>
      </c>
      <c r="Y124" s="6">
        <f>IF(W124=0,"",(V124)/(W124))</f>
        <v>0</v>
      </c>
      <c r="Z124" s="5">
        <f>0</f>
        <v>0</v>
      </c>
      <c r="AA124" s="4"/>
      <c r="AB124" s="5">
        <f>(Z124)-(AA124)</f>
        <v>0</v>
      </c>
      <c r="AC124" s="6">
        <f>IF(AA124=0,"",(Z124)/(AA124))</f>
        <v>0</v>
      </c>
      <c r="AD124" s="5">
        <f>0</f>
        <v>0</v>
      </c>
      <c r="AE124" s="4"/>
      <c r="AF124" s="5">
        <f>(AD124)-(AE124)</f>
        <v>0</v>
      </c>
      <c r="AG124" s="6">
        <f>IF(AE124=0,"",(AD124)/(AE124))</f>
        <v>0</v>
      </c>
      <c r="AH124" s="5">
        <f>(((((((B124)+(F124))+(J124))+(N124))+(R124))+(V124))+(Z124))+(AD124)</f>
        <v>0</v>
      </c>
      <c r="AI124" s="5">
        <f>(((((((C124)+(G124))+(K124))+(O124))+(S124))+(W124))+(AA124))+(AE124)</f>
        <v>0</v>
      </c>
      <c r="AJ124" s="5">
        <f>(AH124)-(AI124)</f>
        <v>0</v>
      </c>
      <c r="AK124" s="6">
        <f>IF(AI124=0,"",(AH124)/(AI124))</f>
        <v>0</v>
      </c>
    </row>
    <row r="125" spans="1:37">
      <c r="A125" s="3" t="s">
        <v>134</v>
      </c>
      <c r="B125" s="7">
        <f>(((B121)+(B122))+(B123))+(B124)</f>
        <v>0</v>
      </c>
      <c r="C125" s="7">
        <f>(((C121)+(C122))+(C123))+(C124)</f>
        <v>0</v>
      </c>
      <c r="D125" s="7">
        <f>(B125)-(C125)</f>
        <v>0</v>
      </c>
      <c r="E125" s="8">
        <f>IF(C125=0,"",(B125)/(C125))</f>
        <v>0</v>
      </c>
      <c r="F125" s="7">
        <f>(((F121)+(F122))+(F123))+(F124)</f>
        <v>0</v>
      </c>
      <c r="G125" s="7">
        <f>(((G121)+(G122))+(G123))+(G124)</f>
        <v>0</v>
      </c>
      <c r="H125" s="7">
        <f>(F125)-(G125)</f>
        <v>0</v>
      </c>
      <c r="I125" s="8">
        <f>IF(G125=0,"",(F125)/(G125))</f>
        <v>0</v>
      </c>
      <c r="J125" s="7">
        <f>(((J121)+(J122))+(J123))+(J124)</f>
        <v>0</v>
      </c>
      <c r="K125" s="7">
        <f>(((K121)+(K122))+(K123))+(K124)</f>
        <v>0</v>
      </c>
      <c r="L125" s="7">
        <f>(J125)-(K125)</f>
        <v>0</v>
      </c>
      <c r="M125" s="8">
        <f>IF(K125=0,"",(J125)/(K125))</f>
        <v>0</v>
      </c>
      <c r="N125" s="7">
        <f>(((N121)+(N122))+(N123))+(N124)</f>
        <v>0</v>
      </c>
      <c r="O125" s="7">
        <f>(((O121)+(O122))+(O123))+(O124)</f>
        <v>0</v>
      </c>
      <c r="P125" s="7">
        <f>(N125)-(O125)</f>
        <v>0</v>
      </c>
      <c r="Q125" s="8">
        <f>IF(O125=0,"",(N125)/(O125))</f>
        <v>0</v>
      </c>
      <c r="R125" s="7">
        <f>(((R121)+(R122))+(R123))+(R124)</f>
        <v>0</v>
      </c>
      <c r="S125" s="7">
        <f>(((S121)+(S122))+(S123))+(S124)</f>
        <v>0</v>
      </c>
      <c r="T125" s="7">
        <f>(R125)-(S125)</f>
        <v>0</v>
      </c>
      <c r="U125" s="8">
        <f>IF(S125=0,"",(R125)/(S125))</f>
        <v>0</v>
      </c>
      <c r="V125" s="7">
        <f>(((V121)+(V122))+(V123))+(V124)</f>
        <v>0</v>
      </c>
      <c r="W125" s="7">
        <f>(((W121)+(W122))+(W123))+(W124)</f>
        <v>0</v>
      </c>
      <c r="X125" s="7">
        <f>(V125)-(W125)</f>
        <v>0</v>
      </c>
      <c r="Y125" s="8">
        <f>IF(W125=0,"",(V125)/(W125))</f>
        <v>0</v>
      </c>
      <c r="Z125" s="7">
        <f>(((Z121)+(Z122))+(Z123))+(Z124)</f>
        <v>0</v>
      </c>
      <c r="AA125" s="7">
        <f>(((AA121)+(AA122))+(AA123))+(AA124)</f>
        <v>0</v>
      </c>
      <c r="AB125" s="7">
        <f>(Z125)-(AA125)</f>
        <v>0</v>
      </c>
      <c r="AC125" s="8">
        <f>IF(AA125=0,"",(Z125)/(AA125))</f>
        <v>0</v>
      </c>
      <c r="AD125" s="7">
        <f>(((AD121)+(AD122))+(AD123))+(AD124)</f>
        <v>0</v>
      </c>
      <c r="AE125" s="7">
        <f>(((AE121)+(AE122))+(AE123))+(AE124)</f>
        <v>0</v>
      </c>
      <c r="AF125" s="7">
        <f>(AD125)-(AE125)</f>
        <v>0</v>
      </c>
      <c r="AG125" s="8">
        <f>IF(AE125=0,"",(AD125)/(AE125))</f>
        <v>0</v>
      </c>
      <c r="AH125" s="7">
        <f>(((((((B125)+(F125))+(J125))+(N125))+(R125))+(V125))+(Z125))+(AD125)</f>
        <v>0</v>
      </c>
      <c r="AI125" s="7">
        <f>(((((((C125)+(G125))+(K125))+(O125))+(S125))+(W125))+(AA125))+(AE125)</f>
        <v>0</v>
      </c>
      <c r="AJ125" s="7">
        <f>(AH125)-(AI125)</f>
        <v>0</v>
      </c>
      <c r="AK125" s="8">
        <f>IF(AI125=0,"",(AH125)/(AI125))</f>
        <v>0</v>
      </c>
    </row>
    <row r="126" spans="1:37">
      <c r="A126" s="3" t="s">
        <v>135</v>
      </c>
      <c r="B126" s="4"/>
      <c r="C126" s="4"/>
      <c r="D126" s="5">
        <f>(B126)-(C126)</f>
        <v>0</v>
      </c>
      <c r="E126" s="6">
        <f>IF(C126=0,"",(B126)/(C126))</f>
        <v>0</v>
      </c>
      <c r="F126" s="4"/>
      <c r="G126" s="4"/>
      <c r="H126" s="5">
        <f>(F126)-(G126)</f>
        <v>0</v>
      </c>
      <c r="I126" s="6">
        <f>IF(G126=0,"",(F126)/(G126))</f>
        <v>0</v>
      </c>
      <c r="J126" s="4"/>
      <c r="K126" s="4"/>
      <c r="L126" s="5">
        <f>(J126)-(K126)</f>
        <v>0</v>
      </c>
      <c r="M126" s="6">
        <f>IF(K126=0,"",(J126)/(K126))</f>
        <v>0</v>
      </c>
      <c r="N126" s="4"/>
      <c r="O126" s="4"/>
      <c r="P126" s="5">
        <f>(N126)-(O126)</f>
        <v>0</v>
      </c>
      <c r="Q126" s="6">
        <f>IF(O126=0,"",(N126)/(O126))</f>
        <v>0</v>
      </c>
      <c r="R126" s="4"/>
      <c r="S126" s="4"/>
      <c r="T126" s="5">
        <f>(R126)-(S126)</f>
        <v>0</v>
      </c>
      <c r="U126" s="6">
        <f>IF(S126=0,"",(R126)/(S126))</f>
        <v>0</v>
      </c>
      <c r="V126" s="4"/>
      <c r="W126" s="4"/>
      <c r="X126" s="5">
        <f>(V126)-(W126)</f>
        <v>0</v>
      </c>
      <c r="Y126" s="6">
        <f>IF(W126=0,"",(V126)/(W126))</f>
        <v>0</v>
      </c>
      <c r="Z126" s="4"/>
      <c r="AA126" s="4"/>
      <c r="AB126" s="5">
        <f>(Z126)-(AA126)</f>
        <v>0</v>
      </c>
      <c r="AC126" s="6">
        <f>IF(AA126=0,"",(Z126)/(AA126))</f>
        <v>0</v>
      </c>
      <c r="AD126" s="4"/>
      <c r="AE126" s="4"/>
      <c r="AF126" s="5">
        <f>(AD126)-(AE126)</f>
        <v>0</v>
      </c>
      <c r="AG126" s="6">
        <f>IF(AE126=0,"",(AD126)/(AE126))</f>
        <v>0</v>
      </c>
      <c r="AH126" s="5">
        <f>(((((((B126)+(F126))+(J126))+(N126))+(R126))+(V126))+(Z126))+(AD126)</f>
        <v>0</v>
      </c>
      <c r="AI126" s="5">
        <f>(((((((C126)+(G126))+(K126))+(O126))+(S126))+(W126))+(AA126))+(AE126)</f>
        <v>0</v>
      </c>
      <c r="AJ126" s="5">
        <f>(AH126)-(AI126)</f>
        <v>0</v>
      </c>
      <c r="AK126" s="6">
        <f>IF(AI126=0,"",(AH126)/(AI126))</f>
        <v>0</v>
      </c>
    </row>
    <row r="127" spans="1:37">
      <c r="A127" s="3" t="s">
        <v>136</v>
      </c>
      <c r="B127" s="5">
        <f>0</f>
        <v>0</v>
      </c>
      <c r="C127" s="5">
        <f>2979.17</f>
        <v>0</v>
      </c>
      <c r="D127" s="5">
        <f>(B127)-(C127)</f>
        <v>0</v>
      </c>
      <c r="E127" s="6">
        <f>IF(C127=0,"",(B127)/(C127))</f>
        <v>0</v>
      </c>
      <c r="F127" s="5">
        <f>0</f>
        <v>0</v>
      </c>
      <c r="G127" s="5">
        <f>2979.17</f>
        <v>0</v>
      </c>
      <c r="H127" s="5">
        <f>(F127)-(G127)</f>
        <v>0</v>
      </c>
      <c r="I127" s="6">
        <f>IF(G127=0,"",(F127)/(G127))</f>
        <v>0</v>
      </c>
      <c r="J127" s="5">
        <f>0</f>
        <v>0</v>
      </c>
      <c r="K127" s="5">
        <f>2979.17</f>
        <v>0</v>
      </c>
      <c r="L127" s="5">
        <f>(J127)-(K127)</f>
        <v>0</v>
      </c>
      <c r="M127" s="6">
        <f>IF(K127=0,"",(J127)/(K127))</f>
        <v>0</v>
      </c>
      <c r="N127" s="5">
        <f>3189.06</f>
        <v>0</v>
      </c>
      <c r="O127" s="5">
        <f>2979.17</f>
        <v>0</v>
      </c>
      <c r="P127" s="5">
        <f>(N127)-(O127)</f>
        <v>0</v>
      </c>
      <c r="Q127" s="6">
        <f>IF(O127=0,"",(N127)/(O127))</f>
        <v>0</v>
      </c>
      <c r="R127" s="5">
        <f>3189.06</f>
        <v>0</v>
      </c>
      <c r="S127" s="5">
        <f>2979.17</f>
        <v>0</v>
      </c>
      <c r="T127" s="5">
        <f>(R127)-(S127)</f>
        <v>0</v>
      </c>
      <c r="U127" s="6">
        <f>IF(S127=0,"",(R127)/(S127))</f>
        <v>0</v>
      </c>
      <c r="V127" s="5">
        <f>6378.13</f>
        <v>0</v>
      </c>
      <c r="W127" s="5">
        <f>2979.17</f>
        <v>0</v>
      </c>
      <c r="X127" s="5">
        <f>(V127)-(W127)</f>
        <v>0</v>
      </c>
      <c r="Y127" s="6">
        <f>IF(W127=0,"",(V127)/(W127))</f>
        <v>0</v>
      </c>
      <c r="Z127" s="5">
        <f>0</f>
        <v>0</v>
      </c>
      <c r="AA127" s="5">
        <f>2979.17</f>
        <v>0</v>
      </c>
      <c r="AB127" s="5">
        <f>(Z127)-(AA127)</f>
        <v>0</v>
      </c>
      <c r="AC127" s="6">
        <f>IF(AA127=0,"",(Z127)/(AA127))</f>
        <v>0</v>
      </c>
      <c r="AD127" s="5">
        <f>3641.53</f>
        <v>0</v>
      </c>
      <c r="AE127" s="5">
        <f>2979.17</f>
        <v>0</v>
      </c>
      <c r="AF127" s="5">
        <f>(AD127)-(AE127)</f>
        <v>0</v>
      </c>
      <c r="AG127" s="6">
        <f>IF(AE127=0,"",(AD127)/(AE127))</f>
        <v>0</v>
      </c>
      <c r="AH127" s="5">
        <f>(((((((B127)+(F127))+(J127))+(N127))+(R127))+(V127))+(Z127))+(AD127)</f>
        <v>0</v>
      </c>
      <c r="AI127" s="5">
        <f>(((((((C127)+(G127))+(K127))+(O127))+(S127))+(W127))+(AA127))+(AE127)</f>
        <v>0</v>
      </c>
      <c r="AJ127" s="5">
        <f>(AH127)-(AI127)</f>
        <v>0</v>
      </c>
      <c r="AK127" s="6">
        <f>IF(AI127=0,"",(AH127)/(AI127))</f>
        <v>0</v>
      </c>
    </row>
    <row r="128" spans="1:37">
      <c r="A128" s="3" t="s">
        <v>137</v>
      </c>
      <c r="B128" s="5">
        <f>0</f>
        <v>0</v>
      </c>
      <c r="C128" s="5">
        <f>1604.17</f>
        <v>0</v>
      </c>
      <c r="D128" s="5">
        <f>(B128)-(C128)</f>
        <v>0</v>
      </c>
      <c r="E128" s="6">
        <f>IF(C128=0,"",(B128)/(C128))</f>
        <v>0</v>
      </c>
      <c r="F128" s="5">
        <f>0</f>
        <v>0</v>
      </c>
      <c r="G128" s="5">
        <f>1604.17</f>
        <v>0</v>
      </c>
      <c r="H128" s="5">
        <f>(F128)-(G128)</f>
        <v>0</v>
      </c>
      <c r="I128" s="6">
        <f>IF(G128=0,"",(F128)/(G128))</f>
        <v>0</v>
      </c>
      <c r="J128" s="5">
        <f>0</f>
        <v>0</v>
      </c>
      <c r="K128" s="5">
        <f>1604.17</f>
        <v>0</v>
      </c>
      <c r="L128" s="5">
        <f>(J128)-(K128)</f>
        <v>0</v>
      </c>
      <c r="M128" s="6">
        <f>IF(K128=0,"",(J128)/(K128))</f>
        <v>0</v>
      </c>
      <c r="N128" s="5">
        <f>1717.19</f>
        <v>0</v>
      </c>
      <c r="O128" s="5">
        <f>1604.17</f>
        <v>0</v>
      </c>
      <c r="P128" s="5">
        <f>(N128)-(O128)</f>
        <v>0</v>
      </c>
      <c r="Q128" s="6">
        <f>IF(O128=0,"",(N128)/(O128))</f>
        <v>0</v>
      </c>
      <c r="R128" s="5">
        <f>1717.19</f>
        <v>0</v>
      </c>
      <c r="S128" s="5">
        <f>1604.17</f>
        <v>0</v>
      </c>
      <c r="T128" s="5">
        <f>(R128)-(S128)</f>
        <v>0</v>
      </c>
      <c r="U128" s="6">
        <f>IF(S128=0,"",(R128)/(S128))</f>
        <v>0</v>
      </c>
      <c r="V128" s="5">
        <f>3434.37</f>
        <v>0</v>
      </c>
      <c r="W128" s="5">
        <f>1604.17</f>
        <v>0</v>
      </c>
      <c r="X128" s="5">
        <f>(V128)-(W128)</f>
        <v>0</v>
      </c>
      <c r="Y128" s="6">
        <f>IF(W128=0,"",(V128)/(W128))</f>
        <v>0</v>
      </c>
      <c r="Z128" s="5">
        <f>0</f>
        <v>0</v>
      </c>
      <c r="AA128" s="5">
        <f>1604.17</f>
        <v>0</v>
      </c>
      <c r="AB128" s="5">
        <f>(Z128)-(AA128)</f>
        <v>0</v>
      </c>
      <c r="AC128" s="6">
        <f>IF(AA128=0,"",(Z128)/(AA128))</f>
        <v>0</v>
      </c>
      <c r="AD128" s="5">
        <f>1960.82</f>
        <v>0</v>
      </c>
      <c r="AE128" s="5">
        <f>1604.17</f>
        <v>0</v>
      </c>
      <c r="AF128" s="5">
        <f>(AD128)-(AE128)</f>
        <v>0</v>
      </c>
      <c r="AG128" s="6">
        <f>IF(AE128=0,"",(AD128)/(AE128))</f>
        <v>0</v>
      </c>
      <c r="AH128" s="5">
        <f>(((((((B128)+(F128))+(J128))+(N128))+(R128))+(V128))+(Z128))+(AD128)</f>
        <v>0</v>
      </c>
      <c r="AI128" s="5">
        <f>(((((((C128)+(G128))+(K128))+(O128))+(S128))+(W128))+(AA128))+(AE128)</f>
        <v>0</v>
      </c>
      <c r="AJ128" s="5">
        <f>(AH128)-(AI128)</f>
        <v>0</v>
      </c>
      <c r="AK128" s="6">
        <f>IF(AI128=0,"",(AH128)/(AI128))</f>
        <v>0</v>
      </c>
    </row>
    <row r="129" spans="1:37">
      <c r="A129" s="3" t="s">
        <v>138</v>
      </c>
      <c r="B129" s="5">
        <f>0</f>
        <v>0</v>
      </c>
      <c r="C129" s="4"/>
      <c r="D129" s="5">
        <f>(B129)-(C129)</f>
        <v>0</v>
      </c>
      <c r="E129" s="6">
        <f>IF(C129=0,"",(B129)/(C129))</f>
        <v>0</v>
      </c>
      <c r="F129" s="5">
        <f>0</f>
        <v>0</v>
      </c>
      <c r="G129" s="4"/>
      <c r="H129" s="5">
        <f>(F129)-(G129)</f>
        <v>0</v>
      </c>
      <c r="I129" s="6">
        <f>IF(G129=0,"",(F129)/(G129))</f>
        <v>0</v>
      </c>
      <c r="J129" s="5">
        <f>0</f>
        <v>0</v>
      </c>
      <c r="K129" s="4"/>
      <c r="L129" s="5">
        <f>(J129)-(K129)</f>
        <v>0</v>
      </c>
      <c r="M129" s="6">
        <f>IF(K129=0,"",(J129)/(K129))</f>
        <v>0</v>
      </c>
      <c r="N129" s="5">
        <f>0</f>
        <v>0</v>
      </c>
      <c r="O129" s="4"/>
      <c r="P129" s="5">
        <f>(N129)-(O129)</f>
        <v>0</v>
      </c>
      <c r="Q129" s="6">
        <f>IF(O129=0,"",(N129)/(O129))</f>
        <v>0</v>
      </c>
      <c r="R129" s="5">
        <f>0</f>
        <v>0</v>
      </c>
      <c r="S129" s="4"/>
      <c r="T129" s="5">
        <f>(R129)-(S129)</f>
        <v>0</v>
      </c>
      <c r="U129" s="6">
        <f>IF(S129=0,"",(R129)/(S129))</f>
        <v>0</v>
      </c>
      <c r="V129" s="5">
        <f>-4906.25</f>
        <v>0</v>
      </c>
      <c r="W129" s="4"/>
      <c r="X129" s="5">
        <f>(V129)-(W129)</f>
        <v>0</v>
      </c>
      <c r="Y129" s="6">
        <f>IF(W129=0,"",(V129)/(W129))</f>
        <v>0</v>
      </c>
      <c r="Z129" s="5">
        <f>4906.25</f>
        <v>0</v>
      </c>
      <c r="AA129" s="4"/>
      <c r="AB129" s="5">
        <f>(Z129)-(AA129)</f>
        <v>0</v>
      </c>
      <c r="AC129" s="6">
        <f>IF(AA129=0,"",(Z129)/(AA129))</f>
        <v>0</v>
      </c>
      <c r="AD129" s="5">
        <f>0</f>
        <v>0</v>
      </c>
      <c r="AE129" s="4"/>
      <c r="AF129" s="5">
        <f>(AD129)-(AE129)</f>
        <v>0</v>
      </c>
      <c r="AG129" s="6">
        <f>IF(AE129=0,"",(AD129)/(AE129))</f>
        <v>0</v>
      </c>
      <c r="AH129" s="5">
        <f>(((((((B129)+(F129))+(J129))+(N129))+(R129))+(V129))+(Z129))+(AD129)</f>
        <v>0</v>
      </c>
      <c r="AI129" s="5">
        <f>(((((((C129)+(G129))+(K129))+(O129))+(S129))+(W129))+(AA129))+(AE129)</f>
        <v>0</v>
      </c>
      <c r="AJ129" s="5">
        <f>(AH129)-(AI129)</f>
        <v>0</v>
      </c>
      <c r="AK129" s="6">
        <f>IF(AI129=0,"",(AH129)/(AI129))</f>
        <v>0</v>
      </c>
    </row>
    <row r="130" spans="1:37">
      <c r="A130" s="3" t="s">
        <v>139</v>
      </c>
      <c r="B130" s="7">
        <f>(((B126)+(B127))+(B128))+(B129)</f>
        <v>0</v>
      </c>
      <c r="C130" s="7">
        <f>(((C126)+(C127))+(C128))+(C129)</f>
        <v>0</v>
      </c>
      <c r="D130" s="7">
        <f>(B130)-(C130)</f>
        <v>0</v>
      </c>
      <c r="E130" s="8">
        <f>IF(C130=0,"",(B130)/(C130))</f>
        <v>0</v>
      </c>
      <c r="F130" s="7">
        <f>(((F126)+(F127))+(F128))+(F129)</f>
        <v>0</v>
      </c>
      <c r="G130" s="7">
        <f>(((G126)+(G127))+(G128))+(G129)</f>
        <v>0</v>
      </c>
      <c r="H130" s="7">
        <f>(F130)-(G130)</f>
        <v>0</v>
      </c>
      <c r="I130" s="8">
        <f>IF(G130=0,"",(F130)/(G130))</f>
        <v>0</v>
      </c>
      <c r="J130" s="7">
        <f>(((J126)+(J127))+(J128))+(J129)</f>
        <v>0</v>
      </c>
      <c r="K130" s="7">
        <f>(((K126)+(K127))+(K128))+(K129)</f>
        <v>0</v>
      </c>
      <c r="L130" s="7">
        <f>(J130)-(K130)</f>
        <v>0</v>
      </c>
      <c r="M130" s="8">
        <f>IF(K130=0,"",(J130)/(K130))</f>
        <v>0</v>
      </c>
      <c r="N130" s="7">
        <f>(((N126)+(N127))+(N128))+(N129)</f>
        <v>0</v>
      </c>
      <c r="O130" s="7">
        <f>(((O126)+(O127))+(O128))+(O129)</f>
        <v>0</v>
      </c>
      <c r="P130" s="7">
        <f>(N130)-(O130)</f>
        <v>0</v>
      </c>
      <c r="Q130" s="8">
        <f>IF(O130=0,"",(N130)/(O130))</f>
        <v>0</v>
      </c>
      <c r="R130" s="7">
        <f>(((R126)+(R127))+(R128))+(R129)</f>
        <v>0</v>
      </c>
      <c r="S130" s="7">
        <f>(((S126)+(S127))+(S128))+(S129)</f>
        <v>0</v>
      </c>
      <c r="T130" s="7">
        <f>(R130)-(S130)</f>
        <v>0</v>
      </c>
      <c r="U130" s="8">
        <f>IF(S130=0,"",(R130)/(S130))</f>
        <v>0</v>
      </c>
      <c r="V130" s="7">
        <f>(((V126)+(V127))+(V128))+(V129)</f>
        <v>0</v>
      </c>
      <c r="W130" s="7">
        <f>(((W126)+(W127))+(W128))+(W129)</f>
        <v>0</v>
      </c>
      <c r="X130" s="7">
        <f>(V130)-(W130)</f>
        <v>0</v>
      </c>
      <c r="Y130" s="8">
        <f>IF(W130=0,"",(V130)/(W130))</f>
        <v>0</v>
      </c>
      <c r="Z130" s="7">
        <f>(((Z126)+(Z127))+(Z128))+(Z129)</f>
        <v>0</v>
      </c>
      <c r="AA130" s="7">
        <f>(((AA126)+(AA127))+(AA128))+(AA129)</f>
        <v>0</v>
      </c>
      <c r="AB130" s="7">
        <f>(Z130)-(AA130)</f>
        <v>0</v>
      </c>
      <c r="AC130" s="8">
        <f>IF(AA130=0,"",(Z130)/(AA130))</f>
        <v>0</v>
      </c>
      <c r="AD130" s="7">
        <f>(((AD126)+(AD127))+(AD128))+(AD129)</f>
        <v>0</v>
      </c>
      <c r="AE130" s="7">
        <f>(((AE126)+(AE127))+(AE128))+(AE129)</f>
        <v>0</v>
      </c>
      <c r="AF130" s="7">
        <f>(AD130)-(AE130)</f>
        <v>0</v>
      </c>
      <c r="AG130" s="8">
        <f>IF(AE130=0,"",(AD130)/(AE130))</f>
        <v>0</v>
      </c>
      <c r="AH130" s="7">
        <f>(((((((B130)+(F130))+(J130))+(N130))+(R130))+(V130))+(Z130))+(AD130)</f>
        <v>0</v>
      </c>
      <c r="AI130" s="7">
        <f>(((((((C130)+(G130))+(K130))+(O130))+(S130))+(W130))+(AA130))+(AE130)</f>
        <v>0</v>
      </c>
      <c r="AJ130" s="7">
        <f>(AH130)-(AI130)</f>
        <v>0</v>
      </c>
      <c r="AK130" s="8">
        <f>IF(AI130=0,"",(AH130)/(AI130))</f>
        <v>0</v>
      </c>
    </row>
    <row r="131" spans="1:37">
      <c r="A131" s="3" t="s">
        <v>140</v>
      </c>
      <c r="B131" s="4"/>
      <c r="C131" s="4"/>
      <c r="D131" s="5">
        <f>(B131)-(C131)</f>
        <v>0</v>
      </c>
      <c r="E131" s="6">
        <f>IF(C131=0,"",(B131)/(C131))</f>
        <v>0</v>
      </c>
      <c r="F131" s="4"/>
      <c r="G131" s="4"/>
      <c r="H131" s="5">
        <f>(F131)-(G131)</f>
        <v>0</v>
      </c>
      <c r="I131" s="6">
        <f>IF(G131=0,"",(F131)/(G131))</f>
        <v>0</v>
      </c>
      <c r="J131" s="4"/>
      <c r="K131" s="4"/>
      <c r="L131" s="5">
        <f>(J131)-(K131)</f>
        <v>0</v>
      </c>
      <c r="M131" s="6">
        <f>IF(K131=0,"",(J131)/(K131))</f>
        <v>0</v>
      </c>
      <c r="N131" s="4"/>
      <c r="O131" s="4"/>
      <c r="P131" s="5">
        <f>(N131)-(O131)</f>
        <v>0</v>
      </c>
      <c r="Q131" s="6">
        <f>IF(O131=0,"",(N131)/(O131))</f>
        <v>0</v>
      </c>
      <c r="R131" s="4"/>
      <c r="S131" s="4"/>
      <c r="T131" s="5">
        <f>(R131)-(S131)</f>
        <v>0</v>
      </c>
      <c r="U131" s="6">
        <f>IF(S131=0,"",(R131)/(S131))</f>
        <v>0</v>
      </c>
      <c r="V131" s="4"/>
      <c r="W131" s="4"/>
      <c r="X131" s="5">
        <f>(V131)-(W131)</f>
        <v>0</v>
      </c>
      <c r="Y131" s="6">
        <f>IF(W131=0,"",(V131)/(W131))</f>
        <v>0</v>
      </c>
      <c r="Z131" s="4"/>
      <c r="AA131" s="4"/>
      <c r="AB131" s="5">
        <f>(Z131)-(AA131)</f>
        <v>0</v>
      </c>
      <c r="AC131" s="6">
        <f>IF(AA131=0,"",(Z131)/(AA131))</f>
        <v>0</v>
      </c>
      <c r="AD131" s="4"/>
      <c r="AE131" s="4"/>
      <c r="AF131" s="5">
        <f>(AD131)-(AE131)</f>
        <v>0</v>
      </c>
      <c r="AG131" s="6">
        <f>IF(AE131=0,"",(AD131)/(AE131))</f>
        <v>0</v>
      </c>
      <c r="AH131" s="5">
        <f>(((((((B131)+(F131))+(J131))+(N131))+(R131))+(V131))+(Z131))+(AD131)</f>
        <v>0</v>
      </c>
      <c r="AI131" s="5">
        <f>(((((((C131)+(G131))+(K131))+(O131))+(S131))+(W131))+(AA131))+(AE131)</f>
        <v>0</v>
      </c>
      <c r="AJ131" s="5">
        <f>(AH131)-(AI131)</f>
        <v>0</v>
      </c>
      <c r="AK131" s="6">
        <f>IF(AI131=0,"",(AH131)/(AI131))</f>
        <v>0</v>
      </c>
    </row>
    <row r="132" spans="1:37">
      <c r="A132" s="3" t="s">
        <v>141</v>
      </c>
      <c r="B132" s="5">
        <f>0</f>
        <v>0</v>
      </c>
      <c r="C132" s="5">
        <f>54.17</f>
        <v>0</v>
      </c>
      <c r="D132" s="5">
        <f>(B132)-(C132)</f>
        <v>0</v>
      </c>
      <c r="E132" s="6">
        <f>IF(C132=0,"",(B132)/(C132))</f>
        <v>0</v>
      </c>
      <c r="F132" s="5">
        <f>0</f>
        <v>0</v>
      </c>
      <c r="G132" s="5">
        <f>54.17</f>
        <v>0</v>
      </c>
      <c r="H132" s="5">
        <f>(F132)-(G132)</f>
        <v>0</v>
      </c>
      <c r="I132" s="6">
        <f>IF(G132=0,"",(F132)/(G132))</f>
        <v>0</v>
      </c>
      <c r="J132" s="5">
        <f>0</f>
        <v>0</v>
      </c>
      <c r="K132" s="5">
        <f>54.17</f>
        <v>0</v>
      </c>
      <c r="L132" s="5">
        <f>(J132)-(K132)</f>
        <v>0</v>
      </c>
      <c r="M132" s="6">
        <f>IF(K132=0,"",(J132)/(K132))</f>
        <v>0</v>
      </c>
      <c r="N132" s="5">
        <f>0</f>
        <v>0</v>
      </c>
      <c r="O132" s="5">
        <f>54.17</f>
        <v>0</v>
      </c>
      <c r="P132" s="5">
        <f>(N132)-(O132)</f>
        <v>0</v>
      </c>
      <c r="Q132" s="6">
        <f>IF(O132=0,"",(N132)/(O132))</f>
        <v>0</v>
      </c>
      <c r="R132" s="5">
        <f>182.65</f>
        <v>0</v>
      </c>
      <c r="S132" s="5">
        <f>54.17</f>
        <v>0</v>
      </c>
      <c r="T132" s="5">
        <f>(R132)-(S132)</f>
        <v>0</v>
      </c>
      <c r="U132" s="6">
        <f>IF(S132=0,"",(R132)/(S132))</f>
        <v>0</v>
      </c>
      <c r="V132" s="5">
        <f>187.85</f>
        <v>0</v>
      </c>
      <c r="W132" s="5">
        <f>54.17</f>
        <v>0</v>
      </c>
      <c r="X132" s="5">
        <f>(V132)-(W132)</f>
        <v>0</v>
      </c>
      <c r="Y132" s="6">
        <f>IF(W132=0,"",(V132)/(W132))</f>
        <v>0</v>
      </c>
      <c r="Z132" s="5">
        <f>81.73</f>
        <v>0</v>
      </c>
      <c r="AA132" s="5">
        <f>54.17</f>
        <v>0</v>
      </c>
      <c r="AB132" s="5">
        <f>(Z132)-(AA132)</f>
        <v>0</v>
      </c>
      <c r="AC132" s="6">
        <f>IF(AA132=0,"",(Z132)/(AA132))</f>
        <v>0</v>
      </c>
      <c r="AD132" s="5">
        <f>26</f>
        <v>0</v>
      </c>
      <c r="AE132" s="5">
        <f>54.17</f>
        <v>0</v>
      </c>
      <c r="AF132" s="5">
        <f>(AD132)-(AE132)</f>
        <v>0</v>
      </c>
      <c r="AG132" s="6">
        <f>IF(AE132=0,"",(AD132)/(AE132))</f>
        <v>0</v>
      </c>
      <c r="AH132" s="5">
        <f>(((((((B132)+(F132))+(J132))+(N132))+(R132))+(V132))+(Z132))+(AD132)</f>
        <v>0</v>
      </c>
      <c r="AI132" s="5">
        <f>(((((((C132)+(G132))+(K132))+(O132))+(S132))+(W132))+(AA132))+(AE132)</f>
        <v>0</v>
      </c>
      <c r="AJ132" s="5">
        <f>(AH132)-(AI132)</f>
        <v>0</v>
      </c>
      <c r="AK132" s="6">
        <f>IF(AI132=0,"",(AH132)/(AI132))</f>
        <v>0</v>
      </c>
    </row>
    <row r="133" spans="1:37">
      <c r="A133" s="3" t="s">
        <v>142</v>
      </c>
      <c r="B133" s="5">
        <f>0</f>
        <v>0</v>
      </c>
      <c r="C133" s="5">
        <f>29.17</f>
        <v>0</v>
      </c>
      <c r="D133" s="5">
        <f>(B133)-(C133)</f>
        <v>0</v>
      </c>
      <c r="E133" s="6">
        <f>IF(C133=0,"",(B133)/(C133))</f>
        <v>0</v>
      </c>
      <c r="F133" s="5">
        <f>0</f>
        <v>0</v>
      </c>
      <c r="G133" s="5">
        <f>29.17</f>
        <v>0</v>
      </c>
      <c r="H133" s="5">
        <f>(F133)-(G133)</f>
        <v>0</v>
      </c>
      <c r="I133" s="6">
        <f>IF(G133=0,"",(F133)/(G133))</f>
        <v>0</v>
      </c>
      <c r="J133" s="5">
        <f>0</f>
        <v>0</v>
      </c>
      <c r="K133" s="5">
        <f>29.17</f>
        <v>0</v>
      </c>
      <c r="L133" s="5">
        <f>(J133)-(K133)</f>
        <v>0</v>
      </c>
      <c r="M133" s="6">
        <f>IF(K133=0,"",(J133)/(K133))</f>
        <v>0</v>
      </c>
      <c r="N133" s="5">
        <f>0</f>
        <v>0</v>
      </c>
      <c r="O133" s="5">
        <f>29.17</f>
        <v>0</v>
      </c>
      <c r="P133" s="5">
        <f>(N133)-(O133)</f>
        <v>0</v>
      </c>
      <c r="Q133" s="6">
        <f>IF(O133=0,"",(N133)/(O133))</f>
        <v>0</v>
      </c>
      <c r="R133" s="5">
        <f>98.35</f>
        <v>0</v>
      </c>
      <c r="S133" s="5">
        <f>29.17</f>
        <v>0</v>
      </c>
      <c r="T133" s="5">
        <f>(R133)-(S133)</f>
        <v>0</v>
      </c>
      <c r="U133" s="6">
        <f>IF(S133=0,"",(R133)/(S133))</f>
        <v>0</v>
      </c>
      <c r="V133" s="5">
        <f>101.15</f>
        <v>0</v>
      </c>
      <c r="W133" s="5">
        <f>29.17</f>
        <v>0</v>
      </c>
      <c r="X133" s="5">
        <f>(V133)-(W133)</f>
        <v>0</v>
      </c>
      <c r="Y133" s="6">
        <f>IF(W133=0,"",(V133)/(W133))</f>
        <v>0</v>
      </c>
      <c r="Z133" s="5">
        <f>44.01</f>
        <v>0</v>
      </c>
      <c r="AA133" s="5">
        <f>29.17</f>
        <v>0</v>
      </c>
      <c r="AB133" s="5">
        <f>(Z133)-(AA133)</f>
        <v>0</v>
      </c>
      <c r="AC133" s="6">
        <f>IF(AA133=0,"",(Z133)/(AA133))</f>
        <v>0</v>
      </c>
      <c r="AD133" s="5">
        <f>14</f>
        <v>0</v>
      </c>
      <c r="AE133" s="5">
        <f>29.17</f>
        <v>0</v>
      </c>
      <c r="AF133" s="5">
        <f>(AD133)-(AE133)</f>
        <v>0</v>
      </c>
      <c r="AG133" s="6">
        <f>IF(AE133=0,"",(AD133)/(AE133))</f>
        <v>0</v>
      </c>
      <c r="AH133" s="5">
        <f>(((((((B133)+(F133))+(J133))+(N133))+(R133))+(V133))+(Z133))+(AD133)</f>
        <v>0</v>
      </c>
      <c r="AI133" s="5">
        <f>(((((((C133)+(G133))+(K133))+(O133))+(S133))+(W133))+(AA133))+(AE133)</f>
        <v>0</v>
      </c>
      <c r="AJ133" s="5">
        <f>(AH133)-(AI133)</f>
        <v>0</v>
      </c>
      <c r="AK133" s="6">
        <f>IF(AI133=0,"",(AH133)/(AI133))</f>
        <v>0</v>
      </c>
    </row>
    <row r="134" spans="1:37">
      <c r="A134" s="3" t="s">
        <v>143</v>
      </c>
      <c r="B134" s="5">
        <f>0</f>
        <v>0</v>
      </c>
      <c r="C134" s="4"/>
      <c r="D134" s="5">
        <f>(B134)-(C134)</f>
        <v>0</v>
      </c>
      <c r="E134" s="6">
        <f>IF(C134=0,"",(B134)/(C134))</f>
        <v>0</v>
      </c>
      <c r="F134" s="5">
        <f>0</f>
        <v>0</v>
      </c>
      <c r="G134" s="4"/>
      <c r="H134" s="5">
        <f>(F134)-(G134)</f>
        <v>0</v>
      </c>
      <c r="I134" s="6">
        <f>IF(G134=0,"",(F134)/(G134))</f>
        <v>0</v>
      </c>
      <c r="J134" s="5">
        <f>0</f>
        <v>0</v>
      </c>
      <c r="K134" s="4"/>
      <c r="L134" s="5">
        <f>(J134)-(K134)</f>
        <v>0</v>
      </c>
      <c r="M134" s="6">
        <f>IF(K134=0,"",(J134)/(K134))</f>
        <v>0</v>
      </c>
      <c r="N134" s="5">
        <f>0</f>
        <v>0</v>
      </c>
      <c r="O134" s="4"/>
      <c r="P134" s="5">
        <f>(N134)-(O134)</f>
        <v>0</v>
      </c>
      <c r="Q134" s="6">
        <f>IF(O134=0,"",(N134)/(O134))</f>
        <v>0</v>
      </c>
      <c r="R134" s="5">
        <f>0</f>
        <v>0</v>
      </c>
      <c r="S134" s="4"/>
      <c r="T134" s="5">
        <f>(R134)-(S134)</f>
        <v>0</v>
      </c>
      <c r="U134" s="6">
        <f>IF(S134=0,"",(R134)/(S134))</f>
        <v>0</v>
      </c>
      <c r="V134" s="5">
        <f>0</f>
        <v>0</v>
      </c>
      <c r="W134" s="4"/>
      <c r="X134" s="5">
        <f>(V134)-(W134)</f>
        <v>0</v>
      </c>
      <c r="Y134" s="6">
        <f>IF(W134=0,"",(V134)/(W134))</f>
        <v>0</v>
      </c>
      <c r="Z134" s="5">
        <f>0</f>
        <v>0</v>
      </c>
      <c r="AA134" s="4"/>
      <c r="AB134" s="5">
        <f>(Z134)-(AA134)</f>
        <v>0</v>
      </c>
      <c r="AC134" s="6">
        <f>IF(AA134=0,"",(Z134)/(AA134))</f>
        <v>0</v>
      </c>
      <c r="AD134" s="5">
        <f>0</f>
        <v>0</v>
      </c>
      <c r="AE134" s="4"/>
      <c r="AF134" s="5">
        <f>(AD134)-(AE134)</f>
        <v>0</v>
      </c>
      <c r="AG134" s="6">
        <f>IF(AE134=0,"",(AD134)/(AE134))</f>
        <v>0</v>
      </c>
      <c r="AH134" s="5">
        <f>(((((((B134)+(F134))+(J134))+(N134))+(R134))+(V134))+(Z134))+(AD134)</f>
        <v>0</v>
      </c>
      <c r="AI134" s="5">
        <f>(((((((C134)+(G134))+(K134))+(O134))+(S134))+(W134))+(AA134))+(AE134)</f>
        <v>0</v>
      </c>
      <c r="AJ134" s="5">
        <f>(AH134)-(AI134)</f>
        <v>0</v>
      </c>
      <c r="AK134" s="6">
        <f>IF(AI134=0,"",(AH134)/(AI134))</f>
        <v>0</v>
      </c>
    </row>
    <row r="135" spans="1:37">
      <c r="A135" s="3" t="s">
        <v>144</v>
      </c>
      <c r="B135" s="7">
        <f>(((B131)+(B132))+(B133))+(B134)</f>
        <v>0</v>
      </c>
      <c r="C135" s="7">
        <f>(((C131)+(C132))+(C133))+(C134)</f>
        <v>0</v>
      </c>
      <c r="D135" s="7">
        <f>(B135)-(C135)</f>
        <v>0</v>
      </c>
      <c r="E135" s="8">
        <f>IF(C135=0,"",(B135)/(C135))</f>
        <v>0</v>
      </c>
      <c r="F135" s="7">
        <f>(((F131)+(F132))+(F133))+(F134)</f>
        <v>0</v>
      </c>
      <c r="G135" s="7">
        <f>(((G131)+(G132))+(G133))+(G134)</f>
        <v>0</v>
      </c>
      <c r="H135" s="7">
        <f>(F135)-(G135)</f>
        <v>0</v>
      </c>
      <c r="I135" s="8">
        <f>IF(G135=0,"",(F135)/(G135))</f>
        <v>0</v>
      </c>
      <c r="J135" s="7">
        <f>(((J131)+(J132))+(J133))+(J134)</f>
        <v>0</v>
      </c>
      <c r="K135" s="7">
        <f>(((K131)+(K132))+(K133))+(K134)</f>
        <v>0</v>
      </c>
      <c r="L135" s="7">
        <f>(J135)-(K135)</f>
        <v>0</v>
      </c>
      <c r="M135" s="8">
        <f>IF(K135=0,"",(J135)/(K135))</f>
        <v>0</v>
      </c>
      <c r="N135" s="7">
        <f>(((N131)+(N132))+(N133))+(N134)</f>
        <v>0</v>
      </c>
      <c r="O135" s="7">
        <f>(((O131)+(O132))+(O133))+(O134)</f>
        <v>0</v>
      </c>
      <c r="P135" s="7">
        <f>(N135)-(O135)</f>
        <v>0</v>
      </c>
      <c r="Q135" s="8">
        <f>IF(O135=0,"",(N135)/(O135))</f>
        <v>0</v>
      </c>
      <c r="R135" s="7">
        <f>(((R131)+(R132))+(R133))+(R134)</f>
        <v>0</v>
      </c>
      <c r="S135" s="7">
        <f>(((S131)+(S132))+(S133))+(S134)</f>
        <v>0</v>
      </c>
      <c r="T135" s="7">
        <f>(R135)-(S135)</f>
        <v>0</v>
      </c>
      <c r="U135" s="8">
        <f>IF(S135=0,"",(R135)/(S135))</f>
        <v>0</v>
      </c>
      <c r="V135" s="7">
        <f>(((V131)+(V132))+(V133))+(V134)</f>
        <v>0</v>
      </c>
      <c r="W135" s="7">
        <f>(((W131)+(W132))+(W133))+(W134)</f>
        <v>0</v>
      </c>
      <c r="X135" s="7">
        <f>(V135)-(W135)</f>
        <v>0</v>
      </c>
      <c r="Y135" s="8">
        <f>IF(W135=0,"",(V135)/(W135))</f>
        <v>0</v>
      </c>
      <c r="Z135" s="7">
        <f>(((Z131)+(Z132))+(Z133))+(Z134)</f>
        <v>0</v>
      </c>
      <c r="AA135" s="7">
        <f>(((AA131)+(AA132))+(AA133))+(AA134)</f>
        <v>0</v>
      </c>
      <c r="AB135" s="7">
        <f>(Z135)-(AA135)</f>
        <v>0</v>
      </c>
      <c r="AC135" s="8">
        <f>IF(AA135=0,"",(Z135)/(AA135))</f>
        <v>0</v>
      </c>
      <c r="AD135" s="7">
        <f>(((AD131)+(AD132))+(AD133))+(AD134)</f>
        <v>0</v>
      </c>
      <c r="AE135" s="7">
        <f>(((AE131)+(AE132))+(AE133))+(AE134)</f>
        <v>0</v>
      </c>
      <c r="AF135" s="7">
        <f>(AD135)-(AE135)</f>
        <v>0</v>
      </c>
      <c r="AG135" s="8">
        <f>IF(AE135=0,"",(AD135)/(AE135))</f>
        <v>0</v>
      </c>
      <c r="AH135" s="7">
        <f>(((((((B135)+(F135))+(J135))+(N135))+(R135))+(V135))+(Z135))+(AD135)</f>
        <v>0</v>
      </c>
      <c r="AI135" s="7">
        <f>(((((((C135)+(G135))+(K135))+(O135))+(S135))+(W135))+(AA135))+(AE135)</f>
        <v>0</v>
      </c>
      <c r="AJ135" s="7">
        <f>(AH135)-(AI135)</f>
        <v>0</v>
      </c>
      <c r="AK135" s="8">
        <f>IF(AI135=0,"",(AH135)/(AI135))</f>
        <v>0</v>
      </c>
    </row>
    <row r="136" spans="1:37">
      <c r="A136" s="3" t="s">
        <v>145</v>
      </c>
      <c r="B136" s="4"/>
      <c r="C136" s="4"/>
      <c r="D136" s="5">
        <f>(B136)-(C136)</f>
        <v>0</v>
      </c>
      <c r="E136" s="6">
        <f>IF(C136=0,"",(B136)/(C136))</f>
        <v>0</v>
      </c>
      <c r="F136" s="4"/>
      <c r="G136" s="4"/>
      <c r="H136" s="5">
        <f>(F136)-(G136)</f>
        <v>0</v>
      </c>
      <c r="I136" s="6">
        <f>IF(G136=0,"",(F136)/(G136))</f>
        <v>0</v>
      </c>
      <c r="J136" s="4"/>
      <c r="K136" s="4"/>
      <c r="L136" s="5">
        <f>(J136)-(K136)</f>
        <v>0</v>
      </c>
      <c r="M136" s="6">
        <f>IF(K136=0,"",(J136)/(K136))</f>
        <v>0</v>
      </c>
      <c r="N136" s="4"/>
      <c r="O136" s="4"/>
      <c r="P136" s="5">
        <f>(N136)-(O136)</f>
        <v>0</v>
      </c>
      <c r="Q136" s="6">
        <f>IF(O136=0,"",(N136)/(O136))</f>
        <v>0</v>
      </c>
      <c r="R136" s="4"/>
      <c r="S136" s="4"/>
      <c r="T136" s="5">
        <f>(R136)-(S136)</f>
        <v>0</v>
      </c>
      <c r="U136" s="6">
        <f>IF(S136=0,"",(R136)/(S136))</f>
        <v>0</v>
      </c>
      <c r="V136" s="4"/>
      <c r="W136" s="4"/>
      <c r="X136" s="5">
        <f>(V136)-(W136)</f>
        <v>0</v>
      </c>
      <c r="Y136" s="6">
        <f>IF(W136=0,"",(V136)/(W136))</f>
        <v>0</v>
      </c>
      <c r="Z136" s="4"/>
      <c r="AA136" s="4"/>
      <c r="AB136" s="5">
        <f>(Z136)-(AA136)</f>
        <v>0</v>
      </c>
      <c r="AC136" s="6">
        <f>IF(AA136=0,"",(Z136)/(AA136))</f>
        <v>0</v>
      </c>
      <c r="AD136" s="5">
        <f>0</f>
        <v>0</v>
      </c>
      <c r="AE136" s="4"/>
      <c r="AF136" s="5">
        <f>(AD136)-(AE136)</f>
        <v>0</v>
      </c>
      <c r="AG136" s="6">
        <f>IF(AE136=0,"",(AD136)/(AE136))</f>
        <v>0</v>
      </c>
      <c r="AH136" s="5">
        <f>(((((((B136)+(F136))+(J136))+(N136))+(R136))+(V136))+(Z136))+(AD136)</f>
        <v>0</v>
      </c>
      <c r="AI136" s="5">
        <f>(((((((C136)+(G136))+(K136))+(O136))+(S136))+(W136))+(AA136))+(AE136)</f>
        <v>0</v>
      </c>
      <c r="AJ136" s="5">
        <f>(AH136)-(AI136)</f>
        <v>0</v>
      </c>
      <c r="AK136" s="6">
        <f>IF(AI136=0,"",(AH136)/(AI136))</f>
        <v>0</v>
      </c>
    </row>
    <row r="137" spans="1:37">
      <c r="A137" s="3" t="s">
        <v>146</v>
      </c>
      <c r="B137" s="7">
        <f>(((((((((((((((((((((((((B18)+(B23))+(B28))+(B33))+(B38))+(B43))+(B48))+(B53))+(B56))+(B61))+(B66))+(B71))+(B76))+(B81))+(B85))+(B90))+(B95))+(B100))+(B105))+(B110))+(B115))+(B120))+(B125))+(B130))+(B135))+(B136)</f>
        <v>0</v>
      </c>
      <c r="C137" s="7">
        <f>(((((((((((((((((((((((((C18)+(C23))+(C28))+(C33))+(C38))+(C43))+(C48))+(C53))+(C56))+(C61))+(C66))+(C71))+(C76))+(C81))+(C85))+(C90))+(C95))+(C100))+(C105))+(C110))+(C115))+(C120))+(C125))+(C130))+(C135))+(C136)</f>
        <v>0</v>
      </c>
      <c r="D137" s="7">
        <f>(B137)-(C137)</f>
        <v>0</v>
      </c>
      <c r="E137" s="8">
        <f>IF(C137=0,"",(B137)/(C137))</f>
        <v>0</v>
      </c>
      <c r="F137" s="7">
        <f>(((((((((((((((((((((((((F18)+(F23))+(F28))+(F33))+(F38))+(F43))+(F48))+(F53))+(F56))+(F61))+(F66))+(F71))+(F76))+(F81))+(F85))+(F90))+(F95))+(F100))+(F105))+(F110))+(F115))+(F120))+(F125))+(F130))+(F135))+(F136)</f>
        <v>0</v>
      </c>
      <c r="G137" s="7">
        <f>(((((((((((((((((((((((((G18)+(G23))+(G28))+(G33))+(G38))+(G43))+(G48))+(G53))+(G56))+(G61))+(G66))+(G71))+(G76))+(G81))+(G85))+(G90))+(G95))+(G100))+(G105))+(G110))+(G115))+(G120))+(G125))+(G130))+(G135))+(G136)</f>
        <v>0</v>
      </c>
      <c r="H137" s="7">
        <f>(F137)-(G137)</f>
        <v>0</v>
      </c>
      <c r="I137" s="8">
        <f>IF(G137=0,"",(F137)/(G137))</f>
        <v>0</v>
      </c>
      <c r="J137" s="7">
        <f>(((((((((((((((((((((((((J18)+(J23))+(J28))+(J33))+(J38))+(J43))+(J48))+(J53))+(J56))+(J61))+(J66))+(J71))+(J76))+(J81))+(J85))+(J90))+(J95))+(J100))+(J105))+(J110))+(J115))+(J120))+(J125))+(J130))+(J135))+(J136)</f>
        <v>0</v>
      </c>
      <c r="K137" s="7">
        <f>(((((((((((((((((((((((((K18)+(K23))+(K28))+(K33))+(K38))+(K43))+(K48))+(K53))+(K56))+(K61))+(K66))+(K71))+(K76))+(K81))+(K85))+(K90))+(K95))+(K100))+(K105))+(K110))+(K115))+(K120))+(K125))+(K130))+(K135))+(K136)</f>
        <v>0</v>
      </c>
      <c r="L137" s="7">
        <f>(J137)-(K137)</f>
        <v>0</v>
      </c>
      <c r="M137" s="8">
        <f>IF(K137=0,"",(J137)/(K137))</f>
        <v>0</v>
      </c>
      <c r="N137" s="7">
        <f>(((((((((((((((((((((((((N18)+(N23))+(N28))+(N33))+(N38))+(N43))+(N48))+(N53))+(N56))+(N61))+(N66))+(N71))+(N76))+(N81))+(N85))+(N90))+(N95))+(N100))+(N105))+(N110))+(N115))+(N120))+(N125))+(N130))+(N135))+(N136)</f>
        <v>0</v>
      </c>
      <c r="O137" s="7">
        <f>(((((((((((((((((((((((((O18)+(O23))+(O28))+(O33))+(O38))+(O43))+(O48))+(O53))+(O56))+(O61))+(O66))+(O71))+(O76))+(O81))+(O85))+(O90))+(O95))+(O100))+(O105))+(O110))+(O115))+(O120))+(O125))+(O130))+(O135))+(O136)</f>
        <v>0</v>
      </c>
      <c r="P137" s="7">
        <f>(N137)-(O137)</f>
        <v>0</v>
      </c>
      <c r="Q137" s="8">
        <f>IF(O137=0,"",(N137)/(O137))</f>
        <v>0</v>
      </c>
      <c r="R137" s="7">
        <f>(((((((((((((((((((((((((R18)+(R23))+(R28))+(R33))+(R38))+(R43))+(R48))+(R53))+(R56))+(R61))+(R66))+(R71))+(R76))+(R81))+(R85))+(R90))+(R95))+(R100))+(R105))+(R110))+(R115))+(R120))+(R125))+(R130))+(R135))+(R136)</f>
        <v>0</v>
      </c>
      <c r="S137" s="7">
        <f>(((((((((((((((((((((((((S18)+(S23))+(S28))+(S33))+(S38))+(S43))+(S48))+(S53))+(S56))+(S61))+(S66))+(S71))+(S76))+(S81))+(S85))+(S90))+(S95))+(S100))+(S105))+(S110))+(S115))+(S120))+(S125))+(S130))+(S135))+(S136)</f>
        <v>0</v>
      </c>
      <c r="T137" s="7">
        <f>(R137)-(S137)</f>
        <v>0</v>
      </c>
      <c r="U137" s="8">
        <f>IF(S137=0,"",(R137)/(S137))</f>
        <v>0</v>
      </c>
      <c r="V137" s="7">
        <f>(((((((((((((((((((((((((V18)+(V23))+(V28))+(V33))+(V38))+(V43))+(V48))+(V53))+(V56))+(V61))+(V66))+(V71))+(V76))+(V81))+(V85))+(V90))+(V95))+(V100))+(V105))+(V110))+(V115))+(V120))+(V125))+(V130))+(V135))+(V136)</f>
        <v>0</v>
      </c>
      <c r="W137" s="7">
        <f>(((((((((((((((((((((((((W18)+(W23))+(W28))+(W33))+(W38))+(W43))+(W48))+(W53))+(W56))+(W61))+(W66))+(W71))+(W76))+(W81))+(W85))+(W90))+(W95))+(W100))+(W105))+(W110))+(W115))+(W120))+(W125))+(W130))+(W135))+(W136)</f>
        <v>0</v>
      </c>
      <c r="X137" s="7">
        <f>(V137)-(W137)</f>
        <v>0</v>
      </c>
      <c r="Y137" s="8">
        <f>IF(W137=0,"",(V137)/(W137))</f>
        <v>0</v>
      </c>
      <c r="Z137" s="7">
        <f>(((((((((((((((((((((((((Z18)+(Z23))+(Z28))+(Z33))+(Z38))+(Z43))+(Z48))+(Z53))+(Z56))+(Z61))+(Z66))+(Z71))+(Z76))+(Z81))+(Z85))+(Z90))+(Z95))+(Z100))+(Z105))+(Z110))+(Z115))+(Z120))+(Z125))+(Z130))+(Z135))+(Z136)</f>
        <v>0</v>
      </c>
      <c r="AA137" s="7">
        <f>(((((((((((((((((((((((((AA18)+(AA23))+(AA28))+(AA33))+(AA38))+(AA43))+(AA48))+(AA53))+(AA56))+(AA61))+(AA66))+(AA71))+(AA76))+(AA81))+(AA85))+(AA90))+(AA95))+(AA100))+(AA105))+(AA110))+(AA115))+(AA120))+(AA125))+(AA130))+(AA135))+(AA136)</f>
        <v>0</v>
      </c>
      <c r="AB137" s="7">
        <f>(Z137)-(AA137)</f>
        <v>0</v>
      </c>
      <c r="AC137" s="8">
        <f>IF(AA137=0,"",(Z137)/(AA137))</f>
        <v>0</v>
      </c>
      <c r="AD137" s="7">
        <f>(((((((((((((((((((((((((AD18)+(AD23))+(AD28))+(AD33))+(AD38))+(AD43))+(AD48))+(AD53))+(AD56))+(AD61))+(AD66))+(AD71))+(AD76))+(AD81))+(AD85))+(AD90))+(AD95))+(AD100))+(AD105))+(AD110))+(AD115))+(AD120))+(AD125))+(AD130))+(AD135))+(AD136)</f>
        <v>0</v>
      </c>
      <c r="AE137" s="7">
        <f>(((((((((((((((((((((((((AE18)+(AE23))+(AE28))+(AE33))+(AE38))+(AE43))+(AE48))+(AE53))+(AE56))+(AE61))+(AE66))+(AE71))+(AE76))+(AE81))+(AE85))+(AE90))+(AE95))+(AE100))+(AE105))+(AE110))+(AE115))+(AE120))+(AE125))+(AE130))+(AE135))+(AE136)</f>
        <v>0</v>
      </c>
      <c r="AF137" s="7">
        <f>(AD137)-(AE137)</f>
        <v>0</v>
      </c>
      <c r="AG137" s="8">
        <f>IF(AE137=0,"",(AD137)/(AE137))</f>
        <v>0</v>
      </c>
      <c r="AH137" s="7">
        <f>(((((((B137)+(F137))+(J137))+(N137))+(R137))+(V137))+(Z137))+(AD137)</f>
        <v>0</v>
      </c>
      <c r="AI137" s="7">
        <f>(((((((C137)+(G137))+(K137))+(O137))+(S137))+(W137))+(AA137))+(AE137)</f>
        <v>0</v>
      </c>
      <c r="AJ137" s="7">
        <f>(AH137)-(AI137)</f>
        <v>0</v>
      </c>
      <c r="AK137" s="8">
        <f>IF(AI137=0,"",(AH137)/(AI137))</f>
        <v>0</v>
      </c>
    </row>
    <row r="138" spans="1:37">
      <c r="A138" s="3" t="s">
        <v>147</v>
      </c>
      <c r="B138" s="7">
        <f>(B12)-(B137)</f>
        <v>0</v>
      </c>
      <c r="C138" s="7">
        <f>(C12)-(C137)</f>
        <v>0</v>
      </c>
      <c r="D138" s="7">
        <f>(B138)-(C138)</f>
        <v>0</v>
      </c>
      <c r="E138" s="8">
        <f>IF(C138=0,"",(B138)/(C138))</f>
        <v>0</v>
      </c>
      <c r="F138" s="7">
        <f>(F12)-(F137)</f>
        <v>0</v>
      </c>
      <c r="G138" s="7">
        <f>(G12)-(G137)</f>
        <v>0</v>
      </c>
      <c r="H138" s="7">
        <f>(F138)-(G138)</f>
        <v>0</v>
      </c>
      <c r="I138" s="8">
        <f>IF(G138=0,"",(F138)/(G138))</f>
        <v>0</v>
      </c>
      <c r="J138" s="7">
        <f>(J12)-(J137)</f>
        <v>0</v>
      </c>
      <c r="K138" s="7">
        <f>(K12)-(K137)</f>
        <v>0</v>
      </c>
      <c r="L138" s="7">
        <f>(J138)-(K138)</f>
        <v>0</v>
      </c>
      <c r="M138" s="8">
        <f>IF(K138=0,"",(J138)/(K138))</f>
        <v>0</v>
      </c>
      <c r="N138" s="7">
        <f>(N12)-(N137)</f>
        <v>0</v>
      </c>
      <c r="O138" s="7">
        <f>(O12)-(O137)</f>
        <v>0</v>
      </c>
      <c r="P138" s="7">
        <f>(N138)-(O138)</f>
        <v>0</v>
      </c>
      <c r="Q138" s="8">
        <f>IF(O138=0,"",(N138)/(O138))</f>
        <v>0</v>
      </c>
      <c r="R138" s="7">
        <f>(R12)-(R137)</f>
        <v>0</v>
      </c>
      <c r="S138" s="7">
        <f>(S12)-(S137)</f>
        <v>0</v>
      </c>
      <c r="T138" s="7">
        <f>(R138)-(S138)</f>
        <v>0</v>
      </c>
      <c r="U138" s="8">
        <f>IF(S138=0,"",(R138)/(S138))</f>
        <v>0</v>
      </c>
      <c r="V138" s="7">
        <f>(V12)-(V137)</f>
        <v>0</v>
      </c>
      <c r="W138" s="7">
        <f>(W12)-(W137)</f>
        <v>0</v>
      </c>
      <c r="X138" s="7">
        <f>(V138)-(W138)</f>
        <v>0</v>
      </c>
      <c r="Y138" s="8">
        <f>IF(W138=0,"",(V138)/(W138))</f>
        <v>0</v>
      </c>
      <c r="Z138" s="7">
        <f>(Z12)-(Z137)</f>
        <v>0</v>
      </c>
      <c r="AA138" s="7">
        <f>(AA12)-(AA137)</f>
        <v>0</v>
      </c>
      <c r="AB138" s="7">
        <f>(Z138)-(AA138)</f>
        <v>0</v>
      </c>
      <c r="AC138" s="8">
        <f>IF(AA138=0,"",(Z138)/(AA138))</f>
        <v>0</v>
      </c>
      <c r="AD138" s="7">
        <f>(AD12)-(AD137)</f>
        <v>0</v>
      </c>
      <c r="AE138" s="7">
        <f>(AE12)-(AE137)</f>
        <v>0</v>
      </c>
      <c r="AF138" s="7">
        <f>(AD138)-(AE138)</f>
        <v>0</v>
      </c>
      <c r="AG138" s="8">
        <f>IF(AE138=0,"",(AD138)/(AE138))</f>
        <v>0</v>
      </c>
      <c r="AH138" s="7">
        <f>(((((((B138)+(F138))+(J138))+(N138))+(R138))+(V138))+(Z138))+(AD138)</f>
        <v>0</v>
      </c>
      <c r="AI138" s="7">
        <f>(((((((C138)+(G138))+(K138))+(O138))+(S138))+(W138))+(AA138))+(AE138)</f>
        <v>0</v>
      </c>
      <c r="AJ138" s="7">
        <f>(AH138)-(AI138)</f>
        <v>0</v>
      </c>
      <c r="AK138" s="8">
        <f>IF(AI138=0,"",(AH138)/(AI138))</f>
        <v>0</v>
      </c>
    </row>
    <row r="139" spans="1:37">
      <c r="A139" s="3" t="s">
        <v>148</v>
      </c>
      <c r="B139" s="7">
        <f>(B138)+(0)</f>
        <v>0</v>
      </c>
      <c r="C139" s="7">
        <f>(C138)+(0)</f>
        <v>0</v>
      </c>
      <c r="D139" s="7">
        <f>(B139)-(C139)</f>
        <v>0</v>
      </c>
      <c r="E139" s="8">
        <f>IF(C139=0,"",(B139)/(C139))</f>
        <v>0</v>
      </c>
      <c r="F139" s="7">
        <f>(F138)+(0)</f>
        <v>0</v>
      </c>
      <c r="G139" s="7">
        <f>(G138)+(0)</f>
        <v>0</v>
      </c>
      <c r="H139" s="7">
        <f>(F139)-(G139)</f>
        <v>0</v>
      </c>
      <c r="I139" s="8">
        <f>IF(G139=0,"",(F139)/(G139))</f>
        <v>0</v>
      </c>
      <c r="J139" s="7">
        <f>(J138)+(0)</f>
        <v>0</v>
      </c>
      <c r="K139" s="7">
        <f>(K138)+(0)</f>
        <v>0</v>
      </c>
      <c r="L139" s="7">
        <f>(J139)-(K139)</f>
        <v>0</v>
      </c>
      <c r="M139" s="8">
        <f>IF(K139=0,"",(J139)/(K139))</f>
        <v>0</v>
      </c>
      <c r="N139" s="7">
        <f>(N138)+(0)</f>
        <v>0</v>
      </c>
      <c r="O139" s="7">
        <f>(O138)+(0)</f>
        <v>0</v>
      </c>
      <c r="P139" s="7">
        <f>(N139)-(O139)</f>
        <v>0</v>
      </c>
      <c r="Q139" s="8">
        <f>IF(O139=0,"",(N139)/(O139))</f>
        <v>0</v>
      </c>
      <c r="R139" s="7">
        <f>(R138)+(0)</f>
        <v>0</v>
      </c>
      <c r="S139" s="7">
        <f>(S138)+(0)</f>
        <v>0</v>
      </c>
      <c r="T139" s="7">
        <f>(R139)-(S139)</f>
        <v>0</v>
      </c>
      <c r="U139" s="8">
        <f>IF(S139=0,"",(R139)/(S139))</f>
        <v>0</v>
      </c>
      <c r="V139" s="7">
        <f>(V138)+(0)</f>
        <v>0</v>
      </c>
      <c r="W139" s="7">
        <f>(W138)+(0)</f>
        <v>0</v>
      </c>
      <c r="X139" s="7">
        <f>(V139)-(W139)</f>
        <v>0</v>
      </c>
      <c r="Y139" s="8">
        <f>IF(W139=0,"",(V139)/(W139))</f>
        <v>0</v>
      </c>
      <c r="Z139" s="7">
        <f>(Z138)+(0)</f>
        <v>0</v>
      </c>
      <c r="AA139" s="7">
        <f>(AA138)+(0)</f>
        <v>0</v>
      </c>
      <c r="AB139" s="7">
        <f>(Z139)-(AA139)</f>
        <v>0</v>
      </c>
      <c r="AC139" s="8">
        <f>IF(AA139=0,"",(Z139)/(AA139))</f>
        <v>0</v>
      </c>
      <c r="AD139" s="7">
        <f>(AD138)+(0)</f>
        <v>0</v>
      </c>
      <c r="AE139" s="7">
        <f>(AE138)+(0)</f>
        <v>0</v>
      </c>
      <c r="AF139" s="7">
        <f>(AD139)-(AE139)</f>
        <v>0</v>
      </c>
      <c r="AG139" s="8">
        <f>IF(AE139=0,"",(AD139)/(AE139))</f>
        <v>0</v>
      </c>
      <c r="AH139" s="7">
        <f>(((((((B139)+(F139))+(J139))+(N139))+(R139))+(V139))+(Z139))+(AD139)</f>
        <v>0</v>
      </c>
      <c r="AI139" s="7">
        <f>(((((((C139)+(G139))+(K139))+(O139))+(S139))+(W139))+(AA139))+(AE139)</f>
        <v>0</v>
      </c>
      <c r="AJ139" s="7">
        <f>(AH139)-(AI139)</f>
        <v>0</v>
      </c>
      <c r="AK139" s="8">
        <f>IF(AI139=0,"",(AH139)/(AI139))</f>
        <v>0</v>
      </c>
    </row>
    <row r="140" spans="1:37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3" spans="1:37">
      <c r="A143" s="11" t="s">
        <v>149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</sheetData>
  <mergeCells count="13">
    <mergeCell ref="A1:AK1"/>
    <mergeCell ref="A2:AK2"/>
    <mergeCell ref="A3:AK3"/>
    <mergeCell ref="V5:Y5"/>
    <mergeCell ref="Z5:AC5"/>
    <mergeCell ref="AD5:AG5"/>
    <mergeCell ref="AH5:AK5"/>
    <mergeCell ref="A143:AK143"/>
    <mergeCell ref="B5:E5"/>
    <mergeCell ref="F5:I5"/>
    <mergeCell ref="J5:M5"/>
    <mergeCell ref="N5:Q5"/>
    <mergeCell ref="R5:U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E84DAAD572049970A785D5B607B18" ma:contentTypeVersion="" ma:contentTypeDescription="Create a new document." ma:contentTypeScope="" ma:versionID="6983216a39e1fc7140d8ee3af9a3c13d">
  <xsd:schema xmlns:xsd="http://www.w3.org/2001/XMLSchema" xmlns:xs="http://www.w3.org/2001/XMLSchema" xmlns:p="http://schemas.microsoft.com/office/2006/metadata/properties" xmlns:ns2="3E1FEAD8-66C8-4AC3-9426-453F41452C22" xmlns:ns3="3e1fead8-66c8-4ac3-9426-453f41452c22" xmlns:ns4="8eea684e-2edb-475f-bb3f-7f71668ef51e" targetNamespace="http://schemas.microsoft.com/office/2006/metadata/properties" ma:root="true" ma:fieldsID="075dd802353ce2fce5f5d999e9db5408" ns2:_="" ns3:_="" ns4:_="">
    <xsd:import namespace="3E1FEAD8-66C8-4AC3-9426-453F41452C22"/>
    <xsd:import namespace="3e1fead8-66c8-4ac3-9426-453f41452c22"/>
    <xsd:import namespace="8eea684e-2edb-475f-bb3f-7f71668ef5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FEAD8-66C8-4AC3-9426-453F41452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fead8-66c8-4ac3-9426-453f41452c22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a684e-2edb-475f-bb3f-7f71668ef5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91F287-FC70-48D5-85AC-B37E3651E98B}"/>
</file>

<file path=customXml/itemProps2.xml><?xml version="1.0" encoding="utf-8"?>
<ds:datastoreItem xmlns:ds="http://schemas.openxmlformats.org/officeDocument/2006/customXml" ds:itemID="{C3AA9EB1-60A4-4D4E-8031-49501A578E82}"/>
</file>

<file path=customXml/itemProps3.xml><?xml version="1.0" encoding="utf-8"?>
<ds:datastoreItem xmlns:ds="http://schemas.openxmlformats.org/officeDocument/2006/customXml" ds:itemID="{814F6191-E9B0-4FAC-9CB7-CCAD45681D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Jenna Hamdy</cp:lastModifiedBy>
  <cp:revision/>
  <dcterms:created xsi:type="dcterms:W3CDTF">2022-06-06T20:00:40Z</dcterms:created>
  <dcterms:modified xsi:type="dcterms:W3CDTF">2022-06-06T20:01:14Z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0x010100133E84DAAD572049970A785D5B607B18</vt:lpwstr>
  </property>
</Properties>
</file>